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310" windowHeight="3975" activeTab="0"/>
  </bookViews>
  <sheets>
    <sheet name="allure" sheetId="1" r:id="rId1"/>
  </sheets>
  <definedNames>
    <definedName name="_xlnm.Print_Area" localSheetId="0">'allure'!$A$4:$J$51</definedName>
  </definedNames>
  <calcPr fullCalcOnLoad="1" refMode="R1C1"/>
</workbook>
</file>

<file path=xl/sharedStrings.xml><?xml version="1.0" encoding="utf-8"?>
<sst xmlns="http://schemas.openxmlformats.org/spreadsheetml/2006/main" count="35" uniqueCount="34">
  <si>
    <t>vma :</t>
  </si>
  <si>
    <t>F.C. Repos:</t>
  </si>
  <si>
    <r>
      <t>tableau des temps suivant les distances et les % de vma  en</t>
    </r>
    <r>
      <rPr>
        <b/>
        <sz val="14"/>
        <color indexed="10"/>
        <rFont val="Arial"/>
        <family val="2"/>
      </rPr>
      <t xml:space="preserve"> mn / km</t>
    </r>
  </si>
  <si>
    <t>F.C. Max:</t>
  </si>
  <si>
    <t>intensites élevées sur intervalles courts à moyens</t>
  </si>
  <si>
    <t>DISTANCES</t>
  </si>
  <si>
    <t xml:space="preserve">Fréquences cardiaques </t>
  </si>
  <si>
    <t>indicatives:</t>
  </si>
  <si>
    <t xml:space="preserve">            en </t>
  </si>
  <si>
    <t>pulsations  /</t>
  </si>
  <si>
    <t>minute</t>
  </si>
  <si>
    <t>F.C. 100%vma:</t>
  </si>
  <si>
    <t>F.C. 95%vma:</t>
  </si>
  <si>
    <t>F.C. 92%vma:</t>
  </si>
  <si>
    <t>F.C. 90%vma:</t>
  </si>
  <si>
    <t>F.C. 85%vma:</t>
  </si>
  <si>
    <t>F.C. 80%vma:</t>
  </si>
  <si>
    <t>F.C. 75%vma:</t>
  </si>
  <si>
    <t>F.C. 70%vma:*</t>
  </si>
  <si>
    <t>F.C. 65%vma:*</t>
  </si>
  <si>
    <t>30 secondes à 100% VMA:</t>
  </si>
  <si>
    <t>mètres</t>
  </si>
  <si>
    <t>100%VMA:</t>
  </si>
  <si>
    <t>Diagonale terrain de foot:</t>
  </si>
  <si>
    <t>secondes</t>
  </si>
  <si>
    <t>intensites sur intervalles moyens à longs</t>
  </si>
  <si>
    <t>vitesse           mn / km</t>
  </si>
  <si>
    <t>vitesse      km/h</t>
  </si>
  <si>
    <r>
      <t xml:space="preserve">:* </t>
    </r>
    <r>
      <rPr>
        <b/>
        <sz val="10"/>
        <rFont val="Arial"/>
        <family val="2"/>
      </rPr>
      <t>endurance fondamentale</t>
    </r>
  </si>
  <si>
    <t>Performance possible en suivant une préparation adéquate</t>
  </si>
  <si>
    <t>marathon:</t>
  </si>
  <si>
    <t>semi:</t>
  </si>
  <si>
    <t>10 kms:</t>
  </si>
  <si>
    <t>Réalisé et Validé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</si>
</sst>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"/>
    <numFmt numFmtId="166" formatCode="_-* #,##0.00\ _F_-;\-* #,##0.00\ _F_-;_-* &quot;-&quot;??\ _F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"/>
      <name val="Webdings"/>
      <family val="1"/>
    </font>
    <font>
      <sz val="10"/>
      <name val="LotusWP Icon"/>
      <family val="1"/>
    </font>
    <font>
      <b/>
      <sz val="9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u val="single"/>
      <sz val="10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3" fillId="0" borderId="10" xfId="51" applyFont="1" applyBorder="1">
      <alignment/>
      <protection/>
    </xf>
    <xf numFmtId="0" fontId="4" fillId="0" borderId="10" xfId="51" applyFont="1" applyBorder="1">
      <alignment/>
      <protection/>
    </xf>
    <xf numFmtId="0" fontId="5" fillId="0" borderId="10" xfId="51" applyFont="1" applyBorder="1">
      <alignment/>
      <protection/>
    </xf>
    <xf numFmtId="0" fontId="4" fillId="33" borderId="10" xfId="51" applyFont="1" applyFill="1" applyBorder="1">
      <alignment/>
      <protection/>
    </xf>
    <xf numFmtId="14" fontId="5" fillId="0" borderId="10" xfId="51" applyNumberFormat="1" applyFont="1" applyBorder="1">
      <alignment/>
      <protection/>
    </xf>
    <xf numFmtId="0" fontId="4" fillId="34" borderId="10" xfId="51" applyFont="1" applyFill="1" applyBorder="1">
      <alignment/>
      <protection/>
    </xf>
    <xf numFmtId="0" fontId="6" fillId="0" borderId="11" xfId="51" applyNumberFormat="1" applyFont="1" applyBorder="1">
      <alignment/>
      <protection/>
    </xf>
    <xf numFmtId="0" fontId="7" fillId="0" borderId="11" xfId="51" applyNumberFormat="1" applyFont="1" applyBorder="1">
      <alignment/>
      <protection/>
    </xf>
    <xf numFmtId="0" fontId="8" fillId="35" borderId="10" xfId="51" applyFont="1" applyFill="1" applyBorder="1">
      <alignment/>
      <protection/>
    </xf>
    <xf numFmtId="0" fontId="8" fillId="33" borderId="10" xfId="51" applyFont="1" applyFill="1" applyBorder="1" applyAlignment="1">
      <alignment horizontal="left"/>
      <protection/>
    </xf>
    <xf numFmtId="0" fontId="2" fillId="0" borderId="0" xfId="51" applyAlignment="1">
      <alignment horizontal="center"/>
      <protection/>
    </xf>
    <xf numFmtId="0" fontId="2" fillId="0" borderId="0" xfId="51">
      <alignment/>
      <protection/>
    </xf>
    <xf numFmtId="0" fontId="2" fillId="0" borderId="12" xfId="51" applyBorder="1">
      <alignment/>
      <protection/>
    </xf>
    <xf numFmtId="0" fontId="2" fillId="0" borderId="13" xfId="51" applyBorder="1">
      <alignment/>
      <protection/>
    </xf>
    <xf numFmtId="0" fontId="2" fillId="0" borderId="0" xfId="51" applyBorder="1">
      <alignment/>
      <protection/>
    </xf>
    <xf numFmtId="0" fontId="2" fillId="0" borderId="0" xfId="51" applyNumberFormat="1" applyBorder="1">
      <alignment/>
      <protection/>
    </xf>
    <xf numFmtId="0" fontId="5" fillId="0" borderId="0" xfId="51" applyFont="1" applyBorder="1">
      <alignment/>
      <protection/>
    </xf>
    <xf numFmtId="46" fontId="5" fillId="0" borderId="0" xfId="51" applyNumberFormat="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0" xfId="51" applyFont="1">
      <alignment/>
      <protection/>
    </xf>
    <xf numFmtId="46" fontId="2" fillId="0" borderId="0" xfId="51" applyNumberFormat="1" applyBorder="1">
      <alignment/>
      <protection/>
    </xf>
    <xf numFmtId="0" fontId="3" fillId="0" borderId="0" xfId="51" applyFont="1" applyBorder="1">
      <alignment/>
      <protection/>
    </xf>
    <xf numFmtId="1" fontId="2" fillId="36" borderId="0" xfId="51" applyNumberFormat="1" applyFill="1">
      <alignment/>
      <protection/>
    </xf>
    <xf numFmtId="1" fontId="6" fillId="36" borderId="0" xfId="51" applyNumberFormat="1" applyFont="1" applyFill="1">
      <alignment/>
      <protection/>
    </xf>
    <xf numFmtId="0" fontId="10" fillId="0" borderId="14" xfId="51" applyFont="1" applyBorder="1">
      <alignment/>
      <protection/>
    </xf>
    <xf numFmtId="0" fontId="2" fillId="0" borderId="15" xfId="51" applyBorder="1">
      <alignment/>
      <protection/>
    </xf>
    <xf numFmtId="9" fontId="3" fillId="0" borderId="15" xfId="51" applyNumberFormat="1" applyFont="1" applyBorder="1">
      <alignment/>
      <protection/>
    </xf>
    <xf numFmtId="9" fontId="3" fillId="0" borderId="16" xfId="51" applyNumberFormat="1" applyFont="1" applyBorder="1">
      <alignment/>
      <protection/>
    </xf>
    <xf numFmtId="9" fontId="11" fillId="0" borderId="0" xfId="51" applyNumberFormat="1" applyFont="1" applyBorder="1">
      <alignment/>
      <protection/>
    </xf>
    <xf numFmtId="0" fontId="12" fillId="36" borderId="0" xfId="51" applyFont="1" applyFill="1" applyBorder="1" applyAlignment="1">
      <alignment horizontal="right"/>
      <protection/>
    </xf>
    <xf numFmtId="0" fontId="12" fillId="0" borderId="0" xfId="51" applyFont="1" applyBorder="1">
      <alignment/>
      <protection/>
    </xf>
    <xf numFmtId="0" fontId="3" fillId="35" borderId="10" xfId="51" applyFont="1" applyFill="1" applyBorder="1">
      <alignment/>
      <protection/>
    </xf>
    <xf numFmtId="0" fontId="2" fillId="35" borderId="0" xfId="51" applyFill="1" applyBorder="1">
      <alignment/>
      <protection/>
    </xf>
    <xf numFmtId="45" fontId="2" fillId="35" borderId="10" xfId="51" applyNumberFormat="1" applyFont="1" applyFill="1" applyBorder="1">
      <alignment/>
      <protection/>
    </xf>
    <xf numFmtId="45" fontId="2" fillId="35" borderId="17" xfId="51" applyNumberFormat="1" applyFont="1" applyFill="1" applyBorder="1">
      <alignment/>
      <protection/>
    </xf>
    <xf numFmtId="1" fontId="2" fillId="0" borderId="0" xfId="51" applyNumberFormat="1" applyFont="1" applyBorder="1" applyAlignment="1">
      <alignment horizontal="right"/>
      <protection/>
    </xf>
    <xf numFmtId="0" fontId="2" fillId="36" borderId="0" xfId="51" applyFill="1" applyBorder="1" applyAlignment="1">
      <alignment horizontal="left"/>
      <protection/>
    </xf>
    <xf numFmtId="0" fontId="2" fillId="0" borderId="18" xfId="51" applyBorder="1">
      <alignment/>
      <protection/>
    </xf>
    <xf numFmtId="46" fontId="2" fillId="0" borderId="19" xfId="51" applyNumberFormat="1" applyBorder="1">
      <alignment/>
      <protection/>
    </xf>
    <xf numFmtId="46" fontId="2" fillId="0" borderId="20" xfId="51" applyNumberFormat="1" applyBorder="1">
      <alignment/>
      <protection/>
    </xf>
    <xf numFmtId="46" fontId="2" fillId="0" borderId="10" xfId="51" applyNumberFormat="1" applyFont="1" applyBorder="1">
      <alignment/>
      <protection/>
    </xf>
    <xf numFmtId="1" fontId="13" fillId="0" borderId="0" xfId="51" applyNumberFormat="1" applyFont="1" applyBorder="1" applyProtection="1">
      <alignment/>
      <protection hidden="1" locked="0"/>
    </xf>
    <xf numFmtId="0" fontId="7" fillId="35" borderId="21" xfId="51" applyFont="1" applyFill="1" applyBorder="1" applyAlignment="1">
      <alignment horizontal="right"/>
      <protection/>
    </xf>
    <xf numFmtId="1" fontId="2" fillId="0" borderId="22" xfId="51" applyNumberFormat="1" applyBorder="1" applyAlignment="1">
      <alignment horizontal="left"/>
      <protection/>
    </xf>
    <xf numFmtId="0" fontId="3" fillId="0" borderId="19" xfId="51" applyFont="1" applyBorder="1">
      <alignment/>
      <protection/>
    </xf>
    <xf numFmtId="0" fontId="2" fillId="0" borderId="10" xfId="51" applyBorder="1">
      <alignment/>
      <protection/>
    </xf>
    <xf numFmtId="46" fontId="2" fillId="0" borderId="10" xfId="51" applyNumberFormat="1" applyBorder="1">
      <alignment/>
      <protection/>
    </xf>
    <xf numFmtId="46" fontId="2" fillId="0" borderId="17" xfId="51" applyNumberFormat="1" applyBorder="1">
      <alignment/>
      <protection/>
    </xf>
    <xf numFmtId="0" fontId="7" fillId="35" borderId="23" xfId="51" applyFont="1" applyFill="1" applyBorder="1" applyAlignment="1">
      <alignment horizontal="right"/>
      <protection/>
    </xf>
    <xf numFmtId="1" fontId="2" fillId="0" borderId="24" xfId="51" applyNumberFormat="1" applyBorder="1" applyAlignment="1">
      <alignment horizontal="left"/>
      <protection/>
    </xf>
    <xf numFmtId="0" fontId="2" fillId="35" borderId="10" xfId="51" applyFill="1" applyBorder="1">
      <alignment/>
      <protection/>
    </xf>
    <xf numFmtId="46" fontId="2" fillId="35" borderId="10" xfId="51" applyNumberFormat="1" applyFill="1" applyBorder="1">
      <alignment/>
      <protection/>
    </xf>
    <xf numFmtId="46" fontId="2" fillId="35" borderId="17" xfId="51" applyNumberFormat="1" applyFill="1" applyBorder="1">
      <alignment/>
      <protection/>
    </xf>
    <xf numFmtId="46" fontId="2" fillId="35" borderId="10" xfId="51" applyNumberFormat="1" applyFont="1" applyFill="1" applyBorder="1">
      <alignment/>
      <protection/>
    </xf>
    <xf numFmtId="46" fontId="2" fillId="0" borderId="0" xfId="51" applyNumberFormat="1" applyBorder="1" applyAlignment="1">
      <alignment horizontal="center"/>
      <protection/>
    </xf>
    <xf numFmtId="0" fontId="7" fillId="37" borderId="21" xfId="51" applyFont="1" applyFill="1" applyBorder="1" applyAlignment="1">
      <alignment horizontal="right"/>
      <protection/>
    </xf>
    <xf numFmtId="1" fontId="2" fillId="37" borderId="22" xfId="51" applyNumberFormat="1" applyFill="1" applyBorder="1" applyAlignment="1">
      <alignment horizontal="left"/>
      <protection/>
    </xf>
    <xf numFmtId="0" fontId="7" fillId="37" borderId="25" xfId="51" applyFont="1" applyFill="1" applyBorder="1" applyAlignment="1">
      <alignment horizontal="right"/>
      <protection/>
    </xf>
    <xf numFmtId="1" fontId="2" fillId="37" borderId="26" xfId="51" applyNumberFormat="1" applyFill="1" applyBorder="1" applyAlignment="1">
      <alignment horizontal="left"/>
      <protection/>
    </xf>
    <xf numFmtId="46" fontId="8" fillId="0" borderId="10" xfId="51" applyNumberFormat="1" applyFont="1" applyBorder="1">
      <alignment/>
      <protection/>
    </xf>
    <xf numFmtId="1" fontId="2" fillId="0" borderId="10" xfId="51" applyNumberFormat="1" applyBorder="1">
      <alignment/>
      <protection/>
    </xf>
    <xf numFmtId="164" fontId="2" fillId="0" borderId="0" xfId="51" applyNumberFormat="1">
      <alignment/>
      <protection/>
    </xf>
    <xf numFmtId="46" fontId="8" fillId="0" borderId="0" xfId="51" applyNumberFormat="1" applyFont="1" applyBorder="1">
      <alignment/>
      <protection/>
    </xf>
    <xf numFmtId="46" fontId="8" fillId="0" borderId="17" xfId="51" applyNumberFormat="1" applyFont="1" applyBorder="1">
      <alignment/>
      <protection/>
    </xf>
    <xf numFmtId="46" fontId="8" fillId="0" borderId="27" xfId="51" applyNumberFormat="1" applyFont="1" applyBorder="1">
      <alignment/>
      <protection/>
    </xf>
    <xf numFmtId="165" fontId="2" fillId="0" borderId="27" xfId="51" applyNumberFormat="1" applyBorder="1">
      <alignment/>
      <protection/>
    </xf>
    <xf numFmtId="0" fontId="14" fillId="0" borderId="0" xfId="51" applyFont="1" applyAlignment="1">
      <alignment horizontal="center"/>
      <protection/>
    </xf>
    <xf numFmtId="0" fontId="10" fillId="0" borderId="15" xfId="51" applyFont="1" applyBorder="1" applyAlignment="1">
      <alignment horizontal="center"/>
      <protection/>
    </xf>
    <xf numFmtId="0" fontId="4" fillId="0" borderId="15" xfId="51" applyFont="1" applyBorder="1">
      <alignment/>
      <protection/>
    </xf>
    <xf numFmtId="9" fontId="3" fillId="0" borderId="0" xfId="51" applyNumberFormat="1" applyFont="1" applyBorder="1">
      <alignment/>
      <protection/>
    </xf>
    <xf numFmtId="0" fontId="3" fillId="35" borderId="19" xfId="51" applyFont="1" applyFill="1" applyBorder="1">
      <alignment/>
      <protection/>
    </xf>
    <xf numFmtId="0" fontId="2" fillId="35" borderId="19" xfId="51" applyFill="1" applyBorder="1">
      <alignment/>
      <protection/>
    </xf>
    <xf numFmtId="46" fontId="2" fillId="35" borderId="19" xfId="51" applyNumberFormat="1" applyFill="1" applyBorder="1">
      <alignment/>
      <protection/>
    </xf>
    <xf numFmtId="166" fontId="0" fillId="0" borderId="10" xfId="47" applyFont="1" applyBorder="1" applyAlignment="1">
      <alignment horizontal="center"/>
    </xf>
    <xf numFmtId="0" fontId="2" fillId="0" borderId="10" xfId="51" applyBorder="1" applyAlignment="1">
      <alignment horizontal="center"/>
      <protection/>
    </xf>
    <xf numFmtId="46" fontId="2" fillId="37" borderId="15" xfId="51" applyNumberFormat="1" applyFill="1" applyBorder="1">
      <alignment/>
      <protection/>
    </xf>
    <xf numFmtId="46" fontId="2" fillId="37" borderId="28" xfId="51" applyNumberFormat="1" applyFont="1" applyFill="1" applyBorder="1" applyAlignment="1">
      <alignment/>
      <protection/>
    </xf>
    <xf numFmtId="46" fontId="2" fillId="37" borderId="0" xfId="51" applyNumberFormat="1" applyFill="1" applyBorder="1" applyAlignment="1">
      <alignment/>
      <protection/>
    </xf>
    <xf numFmtId="46" fontId="12" fillId="0" borderId="0" xfId="51" applyNumberFormat="1" applyFont="1" applyBorder="1">
      <alignment/>
      <protection/>
    </xf>
    <xf numFmtId="46" fontId="8" fillId="36" borderId="0" xfId="51" applyNumberFormat="1" applyFont="1" applyFill="1" applyBorder="1" applyAlignment="1">
      <alignment horizontal="center"/>
      <protection/>
    </xf>
    <xf numFmtId="46" fontId="8" fillId="0" borderId="0" xfId="51" applyNumberFormat="1" applyFont="1" applyBorder="1" applyAlignment="1">
      <alignment horizontal="center"/>
      <protection/>
    </xf>
    <xf numFmtId="0" fontId="7" fillId="0" borderId="0" xfId="51" applyFont="1" applyBorder="1">
      <alignment/>
      <protection/>
    </xf>
    <xf numFmtId="46" fontId="8" fillId="35" borderId="29" xfId="51" applyNumberFormat="1" applyFont="1" applyFill="1" applyBorder="1">
      <alignment/>
      <protection/>
    </xf>
    <xf numFmtId="46" fontId="2" fillId="37" borderId="15" xfId="51" applyNumberFormat="1" applyFill="1" applyBorder="1" applyAlignment="1">
      <alignment horizontal="center"/>
      <protection/>
    </xf>
    <xf numFmtId="0" fontId="8" fillId="35" borderId="28" xfId="51" applyFont="1" applyFill="1" applyBorder="1">
      <alignment/>
      <protection/>
    </xf>
    <xf numFmtId="165" fontId="2" fillId="37" borderId="15" xfId="51" applyNumberFormat="1" applyFill="1" applyBorder="1" applyAlignment="1">
      <alignment horizontal="center"/>
      <protection/>
    </xf>
    <xf numFmtId="14" fontId="7" fillId="0" borderId="0" xfId="51" applyNumberFormat="1" applyFont="1" applyAlignment="1">
      <alignment horizontal="left"/>
      <protection/>
    </xf>
    <xf numFmtId="0" fontId="8" fillId="35" borderId="30" xfId="51" applyFont="1" applyFill="1" applyBorder="1">
      <alignment/>
      <protection/>
    </xf>
    <xf numFmtId="0" fontId="2" fillId="0" borderId="0" xfId="51" applyAlignment="1">
      <alignment horizontal="right"/>
      <protection/>
    </xf>
    <xf numFmtId="0" fontId="16" fillId="0" borderId="0" xfId="51" applyFont="1" applyBorder="1" applyAlignment="1">
      <alignment horizontal="center" vertical="top" wrapText="1"/>
      <protection/>
    </xf>
    <xf numFmtId="0" fontId="2" fillId="0" borderId="0" xfId="51" applyBorder="1" applyAlignment="1">
      <alignment horizontal="center"/>
      <protection/>
    </xf>
    <xf numFmtId="0" fontId="17" fillId="0" borderId="0" xfId="51" applyFont="1" applyBorder="1">
      <alignment/>
      <protection/>
    </xf>
    <xf numFmtId="0" fontId="18" fillId="0" borderId="0" xfId="51" applyFont="1" applyBorder="1" applyAlignment="1">
      <alignment horizontal="center" vertical="top" wrapText="1"/>
      <protection/>
    </xf>
    <xf numFmtId="0" fontId="19" fillId="0" borderId="0" xfId="51" applyFont="1" applyBorder="1" applyAlignment="1">
      <alignment horizontal="center" vertical="top" wrapText="1"/>
      <protection/>
    </xf>
    <xf numFmtId="0" fontId="19" fillId="0" borderId="0" xfId="51" applyFont="1" applyBorder="1" applyAlignment="1">
      <alignment horizontal="center" wrapText="1"/>
      <protection/>
    </xf>
    <xf numFmtId="0" fontId="2" fillId="0" borderId="0" xfId="51" applyBorder="1" applyAlignment="1">
      <alignment vertical="top" wrapText="1"/>
      <protection/>
    </xf>
    <xf numFmtId="0" fontId="2" fillId="0" borderId="0" xfId="51" applyBorder="1" applyAlignment="1">
      <alignment horizontal="center" wrapText="1"/>
      <protection/>
    </xf>
    <xf numFmtId="0" fontId="20" fillId="0" borderId="0" xfId="51" applyFont="1" applyBorder="1" applyAlignment="1">
      <alignment horizontal="center" vertical="top" wrapText="1"/>
      <protection/>
    </xf>
    <xf numFmtId="0" fontId="17" fillId="0" borderId="0" xfId="51" applyFont="1" applyBorder="1" applyAlignment="1">
      <alignment horizontal="center" vertical="top" wrapText="1"/>
      <protection/>
    </xf>
    <xf numFmtId="0" fontId="17" fillId="0" borderId="0" xfId="51" applyFont="1" applyBorder="1" applyAlignment="1">
      <alignment horizontal="center" wrapText="1"/>
      <protection/>
    </xf>
    <xf numFmtId="0" fontId="16" fillId="0" borderId="0" xfId="51" applyFont="1" applyFill="1" applyBorder="1" applyAlignment="1">
      <alignment horizontal="center" vertical="top" wrapText="1"/>
      <protection/>
    </xf>
    <xf numFmtId="0" fontId="19" fillId="0" borderId="0" xfId="51" applyFont="1" applyFill="1" applyBorder="1" applyAlignment="1">
      <alignment horizontal="center" vertical="top" wrapText="1"/>
      <protection/>
    </xf>
    <xf numFmtId="0" fontId="19" fillId="0" borderId="0" xfId="51" applyFont="1" applyFill="1" applyBorder="1" applyAlignment="1">
      <alignment horizontal="center" wrapText="1"/>
      <protection/>
    </xf>
    <xf numFmtId="0" fontId="2" fillId="0" borderId="0" xfId="51" applyFill="1" applyBorder="1">
      <alignment/>
      <protection/>
    </xf>
    <xf numFmtId="0" fontId="20" fillId="0" borderId="0" xfId="51" applyFont="1" applyFill="1" applyBorder="1" applyAlignment="1">
      <alignment horizontal="center" vertical="top" wrapText="1"/>
      <protection/>
    </xf>
    <xf numFmtId="0" fontId="17" fillId="0" borderId="0" xfId="51" applyFont="1" applyFill="1" applyBorder="1" applyAlignment="1">
      <alignment horizontal="center" vertical="top" wrapText="1"/>
      <protection/>
    </xf>
    <xf numFmtId="0" fontId="17" fillId="0" borderId="0" xfId="51" applyFont="1" applyFill="1" applyBorder="1" applyAlignment="1">
      <alignment horizontal="center" wrapText="1"/>
      <protection/>
    </xf>
    <xf numFmtId="0" fontId="2" fillId="0" borderId="0" xfId="51" applyFill="1" applyBorder="1" applyAlignment="1">
      <alignment horizontal="center"/>
      <protection/>
    </xf>
    <xf numFmtId="0" fontId="21" fillId="0" borderId="0" xfId="51" applyFont="1" applyFill="1" applyBorder="1">
      <alignment/>
      <protection/>
    </xf>
    <xf numFmtId="0" fontId="22" fillId="0" borderId="0" xfId="51" applyFont="1" applyFill="1" applyBorder="1">
      <alignment/>
      <protection/>
    </xf>
    <xf numFmtId="0" fontId="23" fillId="0" borderId="0" xfId="51" applyFont="1" applyFill="1" applyBorder="1">
      <alignment/>
      <protection/>
    </xf>
    <xf numFmtId="0" fontId="2" fillId="0" borderId="0" xfId="51" applyFill="1">
      <alignment/>
      <protection/>
    </xf>
    <xf numFmtId="0" fontId="2" fillId="0" borderId="0" xfId="51" applyFill="1" applyAlignment="1">
      <alignment horizontal="center"/>
      <protection/>
    </xf>
    <xf numFmtId="0" fontId="8" fillId="38" borderId="31" xfId="51" applyFont="1" applyFill="1" applyBorder="1" applyAlignment="1">
      <alignment horizontal="center" wrapText="1"/>
      <protection/>
    </xf>
    <xf numFmtId="0" fontId="8" fillId="38" borderId="19" xfId="51" applyFont="1" applyFill="1" applyBorder="1" applyAlignment="1">
      <alignment horizontal="center" wrapText="1"/>
      <protection/>
    </xf>
    <xf numFmtId="0" fontId="8" fillId="39" borderId="31" xfId="51" applyFont="1" applyFill="1" applyBorder="1" applyAlignment="1">
      <alignment horizontal="center" wrapText="1"/>
      <protection/>
    </xf>
    <xf numFmtId="0" fontId="8" fillId="39" borderId="19" xfId="51" applyFont="1" applyFill="1" applyBorder="1" applyAlignment="1">
      <alignment horizontal="center" wrapText="1"/>
      <protection/>
    </xf>
    <xf numFmtId="46" fontId="15" fillId="40" borderId="32" xfId="51" applyNumberFormat="1" applyFont="1" applyFill="1" applyBorder="1" applyAlignment="1">
      <alignment horizontal="center" vertical="center" wrapText="1"/>
      <protection/>
    </xf>
    <xf numFmtId="46" fontId="15" fillId="40" borderId="0" xfId="51" applyNumberFormat="1" applyFont="1" applyFill="1" applyBorder="1" applyAlignment="1">
      <alignment horizontal="center" vertical="center" wrapText="1"/>
      <protection/>
    </xf>
    <xf numFmtId="0" fontId="8" fillId="40" borderId="0" xfId="51" applyFont="1" applyFill="1" applyAlignment="1">
      <alignment horizontal="center"/>
      <protection/>
    </xf>
    <xf numFmtId="0" fontId="16" fillId="0" borderId="0" xfId="51" applyFont="1" applyBorder="1" applyAlignment="1">
      <alignment horizontal="center" vertical="top" wrapText="1"/>
      <protection/>
    </xf>
    <xf numFmtId="0" fontId="19" fillId="0" borderId="0" xfId="51" applyFont="1" applyBorder="1" applyAlignment="1">
      <alignment horizontal="center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180975</xdr:rowOff>
    </xdr:from>
    <xdr:to>
      <xdr:col>7</xdr:col>
      <xdr:colOff>381000</xdr:colOff>
      <xdr:row>1</xdr:row>
      <xdr:rowOff>409575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2609850" y="180975"/>
          <a:ext cx="2781300" cy="6858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PARAMETRE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 FAIRE VARIER</a:t>
          </a:r>
        </a:p>
      </xdr:txBody>
    </xdr:sp>
    <xdr:clientData/>
  </xdr:twoCellAnchor>
  <xdr:twoCellAnchor>
    <xdr:from>
      <xdr:col>3</xdr:col>
      <xdr:colOff>638175</xdr:colOff>
      <xdr:row>1</xdr:row>
      <xdr:rowOff>400050</xdr:rowOff>
    </xdr:from>
    <xdr:to>
      <xdr:col>4</xdr:col>
      <xdr:colOff>28575</xdr:colOff>
      <xdr:row>3</xdr:row>
      <xdr:rowOff>28575</xdr:rowOff>
    </xdr:to>
    <xdr:sp>
      <xdr:nvSpPr>
        <xdr:cNvPr id="2" name="Connecteur droit avec flèche 3"/>
        <xdr:cNvSpPr>
          <a:spLocks/>
        </xdr:cNvSpPr>
      </xdr:nvSpPr>
      <xdr:spPr>
        <a:xfrm flipH="1">
          <a:off x="2466975" y="857250"/>
          <a:ext cx="161925" cy="504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1</xdr:row>
      <xdr:rowOff>409575</xdr:rowOff>
    </xdr:from>
    <xdr:to>
      <xdr:col>9</xdr:col>
      <xdr:colOff>180975</xdr:colOff>
      <xdr:row>3</xdr:row>
      <xdr:rowOff>57150</xdr:rowOff>
    </xdr:to>
    <xdr:sp>
      <xdr:nvSpPr>
        <xdr:cNvPr id="3" name="Connecteur droit avec flèche 5"/>
        <xdr:cNvSpPr>
          <a:spLocks/>
        </xdr:cNvSpPr>
      </xdr:nvSpPr>
      <xdr:spPr>
        <a:xfrm>
          <a:off x="5381625" y="866775"/>
          <a:ext cx="1400175" cy="523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390525</xdr:colOff>
      <xdr:row>1</xdr:row>
      <xdr:rowOff>419100</xdr:rowOff>
    </xdr:from>
    <xdr:to>
      <xdr:col>9</xdr:col>
      <xdr:colOff>161925</xdr:colOff>
      <xdr:row>5</xdr:row>
      <xdr:rowOff>57150</xdr:rowOff>
    </xdr:to>
    <xdr:sp>
      <xdr:nvSpPr>
        <xdr:cNvPr id="4" name="Connecteur droit avec flèche 7"/>
        <xdr:cNvSpPr>
          <a:spLocks/>
        </xdr:cNvSpPr>
      </xdr:nvSpPr>
      <xdr:spPr>
        <a:xfrm>
          <a:off x="5400675" y="876300"/>
          <a:ext cx="1362075" cy="800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152"/>
  <sheetViews>
    <sheetView tabSelected="1" zoomScalePageLayoutView="0" workbookViewId="0" topLeftCell="A1">
      <selection activeCell="J20" sqref="J20"/>
    </sheetView>
  </sheetViews>
  <sheetFormatPr defaultColWidth="11.421875" defaultRowHeight="15"/>
  <cols>
    <col min="1" max="1" width="15.8515625" style="12" customWidth="1"/>
    <col min="2" max="2" width="5.8515625" style="12" hidden="1" customWidth="1"/>
    <col min="3" max="4" width="11.57421875" style="12" customWidth="1"/>
    <col min="5" max="5" width="12.140625" style="12" customWidth="1"/>
    <col min="6" max="6" width="11.57421875" style="12" customWidth="1"/>
    <col min="7" max="8" width="12.421875" style="12" customWidth="1"/>
    <col min="9" max="10" width="11.421875" style="12" customWidth="1"/>
    <col min="11" max="11" width="11.421875" style="11" customWidth="1"/>
    <col min="12" max="12" width="12.00390625" style="11" bestFit="1" customWidth="1"/>
    <col min="13" max="16384" width="11.421875" style="12" customWidth="1"/>
  </cols>
  <sheetData>
    <row r="1" ht="36" customHeight="1"/>
    <row r="2" ht="54" customHeight="1"/>
    <row r="4" spans="1:10" ht="21" customHeight="1">
      <c r="A4" s="1"/>
      <c r="B4" s="2"/>
      <c r="C4" s="3" t="s">
        <v>0</v>
      </c>
      <c r="D4" s="4">
        <v>13</v>
      </c>
      <c r="E4" s="5"/>
      <c r="F4" s="6"/>
      <c r="G4" s="7">
        <f>(36/D4/10/86400)</f>
        <v>3.2051282051282054E-06</v>
      </c>
      <c r="H4" s="8"/>
      <c r="I4" s="9" t="s">
        <v>1</v>
      </c>
      <c r="J4" s="10">
        <v>60</v>
      </c>
    </row>
    <row r="5" spans="1:10" ht="1.5" customHeight="1">
      <c r="A5" s="13"/>
      <c r="B5" s="14"/>
      <c r="C5" s="14"/>
      <c r="D5" s="14"/>
      <c r="E5" s="15"/>
      <c r="F5" s="15"/>
      <c r="G5" s="16"/>
      <c r="H5" s="16"/>
      <c r="I5" s="9"/>
      <c r="J5" s="10"/>
    </row>
    <row r="6" spans="1:10" ht="21" customHeight="1">
      <c r="A6" s="17" t="s">
        <v>2</v>
      </c>
      <c r="B6" s="17"/>
      <c r="C6" s="17"/>
      <c r="D6" s="18"/>
      <c r="E6" s="19"/>
      <c r="F6" s="19"/>
      <c r="G6" s="20"/>
      <c r="H6" s="20"/>
      <c r="I6" s="9" t="s">
        <v>3</v>
      </c>
      <c r="J6" s="10">
        <v>189</v>
      </c>
    </row>
    <row r="7" spans="1:4" ht="10.5" customHeight="1">
      <c r="A7" s="15"/>
      <c r="B7" s="15"/>
      <c r="C7" s="15"/>
      <c r="D7" s="21"/>
    </row>
    <row r="8" spans="1:10" ht="18" customHeight="1">
      <c r="A8" s="22" t="s">
        <v>4</v>
      </c>
      <c r="B8" s="22"/>
      <c r="C8" s="22"/>
      <c r="D8" s="22"/>
      <c r="E8" s="22"/>
      <c r="F8" s="22"/>
      <c r="I8" s="23"/>
      <c r="J8" s="24">
        <f>(J6-J4)</f>
        <v>129</v>
      </c>
    </row>
    <row r="9" spans="1:4" ht="12" customHeight="1" thickBot="1">
      <c r="A9" s="15"/>
      <c r="B9" s="15"/>
      <c r="C9" s="15"/>
      <c r="D9" s="15"/>
    </row>
    <row r="10" spans="1:10" ht="20.25" customHeight="1" thickBot="1">
      <c r="A10" s="25" t="s">
        <v>5</v>
      </c>
      <c r="B10" s="26"/>
      <c r="C10" s="27">
        <v>1.05</v>
      </c>
      <c r="D10" s="27">
        <v>1</v>
      </c>
      <c r="E10" s="27">
        <v>0.95</v>
      </c>
      <c r="F10" s="28">
        <v>0.92</v>
      </c>
      <c r="G10" s="27">
        <v>0.9</v>
      </c>
      <c r="H10" s="29"/>
      <c r="I10" s="30" t="s">
        <v>6</v>
      </c>
      <c r="J10" s="31" t="s">
        <v>7</v>
      </c>
    </row>
    <row r="11" spans="1:10" ht="20.25" customHeight="1" thickBot="1">
      <c r="A11" s="32">
        <v>50</v>
      </c>
      <c r="B11" s="33"/>
      <c r="C11" s="34">
        <f>(C12/2)</f>
        <v>0.00015262515262515263</v>
      </c>
      <c r="D11" s="34">
        <f>(D12/2)</f>
        <v>0.00016025641025641026</v>
      </c>
      <c r="E11" s="34">
        <f>(E12/2)</f>
        <v>0.00016869095816464237</v>
      </c>
      <c r="F11" s="35">
        <f>(F12/2)</f>
        <v>0.00017419175027870678</v>
      </c>
      <c r="G11" s="34">
        <f>(G12/2)</f>
        <v>0.00017806267806267807</v>
      </c>
      <c r="H11" s="36" t="s">
        <v>8</v>
      </c>
      <c r="I11" s="37" t="s">
        <v>9</v>
      </c>
      <c r="J11" s="15" t="s">
        <v>10</v>
      </c>
    </row>
    <row r="12" spans="1:10" ht="16.5" customHeight="1">
      <c r="A12" s="1">
        <v>100</v>
      </c>
      <c r="B12" s="38"/>
      <c r="C12" s="39">
        <f aca="true" t="shared" si="0" ref="C12:C20">(D12/1.05)</f>
        <v>0.00030525030525030525</v>
      </c>
      <c r="D12" s="39">
        <f>(A12*G4)</f>
        <v>0.0003205128205128205</v>
      </c>
      <c r="E12" s="39">
        <f>D12/95*100</f>
        <v>0.00033738191632928474</v>
      </c>
      <c r="F12" s="40">
        <f>(D12/0.92)</f>
        <v>0.00034838350055741357</v>
      </c>
      <c r="G12" s="41">
        <f>(D12/0.9)</f>
        <v>0.00035612535612535614</v>
      </c>
      <c r="H12" s="42">
        <f>(J8)</f>
        <v>129</v>
      </c>
      <c r="I12" s="43" t="s">
        <v>11</v>
      </c>
      <c r="J12" s="44">
        <f>(H12+J4)</f>
        <v>189</v>
      </c>
    </row>
    <row r="13" spans="1:10" ht="16.5" customHeight="1">
      <c r="A13" s="45">
        <v>150</v>
      </c>
      <c r="B13" s="46"/>
      <c r="C13" s="47">
        <f t="shared" si="0"/>
        <v>0.0004578754578754579</v>
      </c>
      <c r="D13" s="47">
        <f>(D12*1.5)</f>
        <v>0.0004807692307692308</v>
      </c>
      <c r="E13" s="47">
        <f>(E12*1.5)</f>
        <v>0.0005060728744939271</v>
      </c>
      <c r="F13" s="48">
        <f>(F12*1.5)</f>
        <v>0.0005225752508361204</v>
      </c>
      <c r="G13" s="41">
        <f>(G12*1.5)</f>
        <v>0.0005341880341880342</v>
      </c>
      <c r="H13" s="42">
        <f>(J8*0.95)</f>
        <v>122.55</v>
      </c>
      <c r="I13" s="49" t="s">
        <v>12</v>
      </c>
      <c r="J13" s="50">
        <f>(H13+J4)</f>
        <v>182.55</v>
      </c>
    </row>
    <row r="14" spans="1:10" ht="16.5" customHeight="1">
      <c r="A14" s="32">
        <v>200</v>
      </c>
      <c r="B14" s="51"/>
      <c r="C14" s="52">
        <f t="shared" si="0"/>
        <v>0.0006105006105006105</v>
      </c>
      <c r="D14" s="52">
        <f>(D12*2)</f>
        <v>0.000641025641025641</v>
      </c>
      <c r="E14" s="52">
        <f>(E12*2)</f>
        <v>0.0006747638326585695</v>
      </c>
      <c r="F14" s="53">
        <f>(F12*2)</f>
        <v>0.0006967670011148271</v>
      </c>
      <c r="G14" s="54">
        <f>(G12*2)</f>
        <v>0.0007122507122507123</v>
      </c>
      <c r="H14" s="42">
        <f>(J8*0.92)</f>
        <v>118.68</v>
      </c>
      <c r="I14" s="49" t="s">
        <v>13</v>
      </c>
      <c r="J14" s="50">
        <f>(H14+J4)</f>
        <v>178.68</v>
      </c>
    </row>
    <row r="15" spans="1:10" ht="16.5" customHeight="1">
      <c r="A15" s="1">
        <v>300</v>
      </c>
      <c r="B15" s="46"/>
      <c r="C15" s="47">
        <f t="shared" si="0"/>
        <v>0.0009157509157509158</v>
      </c>
      <c r="D15" s="47">
        <f>(D12*3)</f>
        <v>0.0009615384615384616</v>
      </c>
      <c r="E15" s="47">
        <f>(E12*3)</f>
        <v>0.0010121457489878543</v>
      </c>
      <c r="F15" s="48">
        <f>(F12*3)</f>
        <v>0.0010451505016722408</v>
      </c>
      <c r="G15" s="41">
        <f>(G12*3)</f>
        <v>0.0010683760683760685</v>
      </c>
      <c r="H15" s="42">
        <f>(J8*0.9)</f>
        <v>116.10000000000001</v>
      </c>
      <c r="I15" s="49" t="s">
        <v>14</v>
      </c>
      <c r="J15" s="50">
        <f>(H15+J4)</f>
        <v>176.10000000000002</v>
      </c>
    </row>
    <row r="16" spans="1:12" ht="16.5" customHeight="1">
      <c r="A16" s="32">
        <v>400</v>
      </c>
      <c r="B16" s="51"/>
      <c r="C16" s="52">
        <f t="shared" si="0"/>
        <v>0.001221001221001221</v>
      </c>
      <c r="D16" s="52">
        <f>(D12*4)</f>
        <v>0.001282051282051282</v>
      </c>
      <c r="E16" s="52">
        <f>(E12*4)</f>
        <v>0.001349527665317139</v>
      </c>
      <c r="F16" s="53">
        <f>(F12*4)</f>
        <v>0.0013935340022296543</v>
      </c>
      <c r="G16" s="54">
        <f>(G12*4)</f>
        <v>0.0014245014245014246</v>
      </c>
      <c r="H16" s="42">
        <f>(J8*0.85)</f>
        <v>109.64999999999999</v>
      </c>
      <c r="I16" s="49" t="s">
        <v>15</v>
      </c>
      <c r="J16" s="50">
        <f>(H16+J4)</f>
        <v>169.64999999999998</v>
      </c>
      <c r="L16" s="55"/>
    </row>
    <row r="17" spans="1:10" ht="16.5" customHeight="1">
      <c r="A17" s="1">
        <v>500</v>
      </c>
      <c r="B17" s="46"/>
      <c r="C17" s="47">
        <f t="shared" si="0"/>
        <v>0.001526251526251526</v>
      </c>
      <c r="D17" s="47">
        <f>(D12*5)</f>
        <v>0.0016025641025641025</v>
      </c>
      <c r="E17" s="47">
        <f>(E12*5)</f>
        <v>0.0016869095816464236</v>
      </c>
      <c r="F17" s="48">
        <f>(F12*5)</f>
        <v>0.0017419175027870678</v>
      </c>
      <c r="G17" s="41">
        <f>(G12*5)</f>
        <v>0.0017806267806267807</v>
      </c>
      <c r="H17" s="42">
        <f>(J8*0.8)</f>
        <v>103.2</v>
      </c>
      <c r="I17" s="49" t="s">
        <v>16</v>
      </c>
      <c r="J17" s="50">
        <f>(H17+J4)</f>
        <v>163.2</v>
      </c>
    </row>
    <row r="18" spans="1:10" ht="16.5" customHeight="1" thickBot="1">
      <c r="A18" s="1">
        <v>600</v>
      </c>
      <c r="B18" s="46"/>
      <c r="C18" s="47">
        <f t="shared" si="0"/>
        <v>0.0018315018315018315</v>
      </c>
      <c r="D18" s="47">
        <f>(D12*6)</f>
        <v>0.0019230769230769232</v>
      </c>
      <c r="E18" s="47">
        <f>(E12*6)</f>
        <v>0.0020242914979757085</v>
      </c>
      <c r="F18" s="48">
        <f>(F12*6)</f>
        <v>0.0020903010033444815</v>
      </c>
      <c r="G18" s="41">
        <f>(G12*6)</f>
        <v>0.002136752136752137</v>
      </c>
      <c r="H18" s="42">
        <f>(J8*0.75)</f>
        <v>96.75</v>
      </c>
      <c r="I18" s="49" t="s">
        <v>17</v>
      </c>
      <c r="J18" s="50">
        <f>(H18+J4)</f>
        <v>156.75</v>
      </c>
    </row>
    <row r="19" spans="1:10" ht="16.5" customHeight="1">
      <c r="A19" s="1">
        <v>800</v>
      </c>
      <c r="B19" s="46"/>
      <c r="C19" s="47">
        <f t="shared" si="0"/>
        <v>0.002442002442002442</v>
      </c>
      <c r="D19" s="47">
        <f>(D12*8)</f>
        <v>0.002564102564102564</v>
      </c>
      <c r="E19" s="47">
        <f>(E12*8)</f>
        <v>0.002699055330634278</v>
      </c>
      <c r="F19" s="48">
        <f>(F12*8)</f>
        <v>0.0027870680044593085</v>
      </c>
      <c r="G19" s="41">
        <f>(G12*8)</f>
        <v>0.002849002849002849</v>
      </c>
      <c r="H19" s="42">
        <f>(J8*0.7)</f>
        <v>90.3</v>
      </c>
      <c r="I19" s="56" t="s">
        <v>18</v>
      </c>
      <c r="J19" s="57">
        <f>(H19+J4)</f>
        <v>150.3</v>
      </c>
    </row>
    <row r="20" spans="1:10" ht="16.5" customHeight="1" thickBot="1">
      <c r="A20" s="32">
        <v>1000</v>
      </c>
      <c r="B20" s="51"/>
      <c r="C20" s="52">
        <f t="shared" si="0"/>
        <v>0.003052503052503052</v>
      </c>
      <c r="D20" s="52">
        <f>(D12*10)</f>
        <v>0.003205128205128205</v>
      </c>
      <c r="E20" s="52">
        <f>(E12*10)</f>
        <v>0.0033738191632928472</v>
      </c>
      <c r="F20" s="53">
        <f>(F12*10)</f>
        <v>0.0034838350055741356</v>
      </c>
      <c r="G20" s="54">
        <f>(G12*10)</f>
        <v>0.0035612535612535613</v>
      </c>
      <c r="H20" s="42">
        <f>(J8*0.65)</f>
        <v>83.85000000000001</v>
      </c>
      <c r="I20" s="58" t="s">
        <v>19</v>
      </c>
      <c r="J20" s="59">
        <f>(H20+J4)</f>
        <v>143.85000000000002</v>
      </c>
    </row>
    <row r="21" spans="1:9" ht="16.5" customHeight="1">
      <c r="A21" s="22"/>
      <c r="B21" s="15"/>
      <c r="C21" s="21"/>
      <c r="D21" s="60" t="s">
        <v>20</v>
      </c>
      <c r="E21" s="60"/>
      <c r="F21" s="61">
        <f>(D4*10*5/6)</f>
        <v>108.33333333333333</v>
      </c>
      <c r="G21" s="47" t="s">
        <v>21</v>
      </c>
      <c r="H21" s="21"/>
      <c r="I21" s="62"/>
    </row>
    <row r="22" spans="1:9" ht="16.5" customHeight="1">
      <c r="A22" s="22"/>
      <c r="B22" s="15"/>
      <c r="C22" s="63" t="s">
        <v>22</v>
      </c>
      <c r="D22" s="64" t="s">
        <v>23</v>
      </c>
      <c r="E22" s="65"/>
      <c r="F22" s="66">
        <f>(D12*1.2)</f>
        <v>0.0003846153846153846</v>
      </c>
      <c r="G22" s="47" t="s">
        <v>24</v>
      </c>
      <c r="H22" s="21"/>
      <c r="I22" s="62"/>
    </row>
    <row r="23" spans="1:12" ht="10.5" customHeight="1">
      <c r="A23" s="15"/>
      <c r="B23" s="15"/>
      <c r="C23" s="21"/>
      <c r="D23" s="21"/>
      <c r="E23" s="21"/>
      <c r="F23" s="21"/>
      <c r="G23" s="21"/>
      <c r="H23" s="21"/>
      <c r="I23" s="62"/>
      <c r="L23" s="67"/>
    </row>
    <row r="24" spans="1:4" ht="18" customHeight="1">
      <c r="A24" s="22" t="s">
        <v>25</v>
      </c>
      <c r="B24" s="22"/>
      <c r="C24" s="22"/>
      <c r="D24" s="22"/>
    </row>
    <row r="25" spans="1:4" ht="12" customHeight="1" thickBot="1">
      <c r="A25" s="15"/>
      <c r="B25" s="15"/>
      <c r="C25" s="15"/>
      <c r="D25" s="15"/>
    </row>
    <row r="26" spans="1:12" ht="19.5" customHeight="1" thickBot="1">
      <c r="A26" s="68" t="s">
        <v>5</v>
      </c>
      <c r="B26" s="69"/>
      <c r="C26" s="27">
        <v>0.85</v>
      </c>
      <c r="D26" s="27">
        <v>0.8</v>
      </c>
      <c r="E26" s="27">
        <v>0.75</v>
      </c>
      <c r="F26" s="27">
        <v>0.7</v>
      </c>
      <c r="G26" s="27">
        <v>0.65</v>
      </c>
      <c r="H26" s="70"/>
      <c r="K26" s="114" t="s">
        <v>26</v>
      </c>
      <c r="L26" s="116" t="s">
        <v>27</v>
      </c>
    </row>
    <row r="27" spans="1:12" ht="16.5" customHeight="1">
      <c r="A27" s="71">
        <v>200</v>
      </c>
      <c r="B27" s="72"/>
      <c r="C27" s="73">
        <f>(A27*G4/0.85)</f>
        <v>0.0007541478129713424</v>
      </c>
      <c r="D27" s="73">
        <f>(A27*G4/0.8)</f>
        <v>0.0008012820512820513</v>
      </c>
      <c r="E27" s="73">
        <f>D14/75*100</f>
        <v>0.0008547008547008548</v>
      </c>
      <c r="F27" s="73">
        <f>D14/70*100</f>
        <v>0.0009157509157509158</v>
      </c>
      <c r="G27" s="73">
        <f>D14/65*100</f>
        <v>0.0009861932938856014</v>
      </c>
      <c r="H27" s="21"/>
      <c r="K27" s="115"/>
      <c r="L27" s="117"/>
    </row>
    <row r="28" spans="1:12" ht="16.5" customHeight="1">
      <c r="A28" s="32">
        <v>400</v>
      </c>
      <c r="B28" s="51"/>
      <c r="C28" s="52">
        <f>(C27*2)</f>
        <v>0.0015082956259426848</v>
      </c>
      <c r="D28" s="52">
        <f>(D27*2)</f>
        <v>0.0016025641025641025</v>
      </c>
      <c r="E28" s="52">
        <f>D16/75*100</f>
        <v>0.0017094017094017096</v>
      </c>
      <c r="F28" s="52">
        <f>D16/70*100</f>
        <v>0.0018315018315018315</v>
      </c>
      <c r="G28" s="52">
        <f>D16/65*100</f>
        <v>0.001972386587771203</v>
      </c>
      <c r="H28" s="21"/>
      <c r="K28" s="74">
        <v>8.5</v>
      </c>
      <c r="L28" s="74">
        <f>SUM(60/K28)</f>
        <v>7.0588235294117645</v>
      </c>
    </row>
    <row r="29" spans="1:12" ht="16.5" customHeight="1">
      <c r="A29" s="1">
        <v>500</v>
      </c>
      <c r="B29" s="46"/>
      <c r="C29" s="47">
        <f>(C27*2.5)</f>
        <v>0.001885369532428356</v>
      </c>
      <c r="D29" s="47">
        <f>(D27*2.5)</f>
        <v>0.002003205128205128</v>
      </c>
      <c r="E29" s="47">
        <f>D17/75*100</f>
        <v>0.002136752136752137</v>
      </c>
      <c r="F29" s="47">
        <f>D17/70*100</f>
        <v>0.0022893772893772895</v>
      </c>
      <c r="G29" s="47">
        <f>D17/65*100</f>
        <v>0.002465483234714004</v>
      </c>
      <c r="H29" s="21"/>
      <c r="K29" s="75">
        <v>8</v>
      </c>
      <c r="L29" s="74">
        <f aca="true" t="shared" si="1" ref="L29:L39">SUM(60/K29)</f>
        <v>7.5</v>
      </c>
    </row>
    <row r="30" spans="1:12" ht="16.5" customHeight="1" thickBot="1">
      <c r="A30" s="1">
        <v>800</v>
      </c>
      <c r="B30" s="46"/>
      <c r="C30" s="47">
        <f>(C27*4)</f>
        <v>0.0030165912518853697</v>
      </c>
      <c r="D30" s="47">
        <f>(D27*4)</f>
        <v>0.003205128205128205</v>
      </c>
      <c r="E30" s="47">
        <f>D19/75*100</f>
        <v>0.0034188034188034192</v>
      </c>
      <c r="F30" s="47">
        <f>F27*4</f>
        <v>0.003663003663003663</v>
      </c>
      <c r="G30" s="47">
        <f>D19/65*100</f>
        <v>0.003944773175542406</v>
      </c>
      <c r="H30" s="21"/>
      <c r="K30" s="75">
        <v>7.5</v>
      </c>
      <c r="L30" s="74">
        <f t="shared" si="1"/>
        <v>8</v>
      </c>
    </row>
    <row r="31" spans="1:12" ht="16.5" customHeight="1" thickBot="1">
      <c r="A31" s="32">
        <v>1000</v>
      </c>
      <c r="B31" s="51"/>
      <c r="C31" s="52">
        <f>(C27*5)</f>
        <v>0.003770739064856712</v>
      </c>
      <c r="D31" s="52">
        <f>(D27*5)</f>
        <v>0.004006410256410256</v>
      </c>
      <c r="E31" s="52">
        <f>D20/75*100</f>
        <v>0.004273504273504274</v>
      </c>
      <c r="F31" s="76">
        <f>D20/70*100</f>
        <v>0.004578754578754579</v>
      </c>
      <c r="G31" s="76">
        <f>D20/65*100</f>
        <v>0.004930966469428008</v>
      </c>
      <c r="H31" s="77" t="s">
        <v>28</v>
      </c>
      <c r="I31" s="78"/>
      <c r="K31" s="75">
        <v>7</v>
      </c>
      <c r="L31" s="74">
        <f t="shared" si="1"/>
        <v>8.571428571428571</v>
      </c>
    </row>
    <row r="32" spans="1:12" ht="16.5" customHeight="1">
      <c r="A32" s="1">
        <v>1200</v>
      </c>
      <c r="B32" s="46"/>
      <c r="C32" s="47">
        <f>(C27*6)</f>
        <v>0.004524886877828055</v>
      </c>
      <c r="D32" s="47">
        <f>(D27*6)</f>
        <v>0.004807692307692308</v>
      </c>
      <c r="E32" s="47">
        <f>E28*3</f>
        <v>0.005128205128205129</v>
      </c>
      <c r="F32" s="47">
        <f>F27*6</f>
        <v>0.005494505494505494</v>
      </c>
      <c r="G32" s="47">
        <f>G27*6</f>
        <v>0.0059171597633136085</v>
      </c>
      <c r="H32" s="21"/>
      <c r="K32" s="75">
        <v>6.5</v>
      </c>
      <c r="L32" s="74">
        <f t="shared" si="1"/>
        <v>9.23076923076923</v>
      </c>
    </row>
    <row r="33" spans="1:12" ht="16.5" customHeight="1">
      <c r="A33" s="1">
        <v>1500</v>
      </c>
      <c r="B33" s="46"/>
      <c r="C33" s="47">
        <f>(C27*7.5)</f>
        <v>0.005656108597285068</v>
      </c>
      <c r="D33" s="47">
        <f>(D27*7.5)</f>
        <v>0.006009615384615384</v>
      </c>
      <c r="E33" s="47">
        <f>E29*3</f>
        <v>0.006410256410256411</v>
      </c>
      <c r="F33" s="47">
        <f>F29*3</f>
        <v>0.006868131868131868</v>
      </c>
      <c r="G33" s="47">
        <f>G29*3</f>
        <v>0.0073964497041420114</v>
      </c>
      <c r="H33" s="21"/>
      <c r="K33" s="75">
        <v>6</v>
      </c>
      <c r="L33" s="74">
        <f t="shared" si="1"/>
        <v>10</v>
      </c>
    </row>
    <row r="34" spans="1:12" ht="16.5" customHeight="1">
      <c r="A34" s="1">
        <v>1600</v>
      </c>
      <c r="B34" s="46"/>
      <c r="C34" s="47">
        <f>(C27*8)</f>
        <v>0.006033182503770739</v>
      </c>
      <c r="D34" s="47">
        <f>(D27*8)</f>
        <v>0.00641025641025641</v>
      </c>
      <c r="E34" s="47">
        <f>E28*4</f>
        <v>0.0068376068376068385</v>
      </c>
      <c r="F34" s="47">
        <f>F27*8</f>
        <v>0.007326007326007326</v>
      </c>
      <c r="G34" s="47">
        <f>G28*4</f>
        <v>0.007889546351084811</v>
      </c>
      <c r="H34" s="21"/>
      <c r="K34" s="75">
        <v>5.5</v>
      </c>
      <c r="L34" s="74">
        <f t="shared" si="1"/>
        <v>10.909090909090908</v>
      </c>
    </row>
    <row r="35" spans="1:12" ht="16.5" customHeight="1">
      <c r="A35" s="32">
        <v>2000</v>
      </c>
      <c r="B35" s="51"/>
      <c r="C35" s="52">
        <f>(C27*10)</f>
        <v>0.007541478129713424</v>
      </c>
      <c r="D35" s="52">
        <f>(D27*10)</f>
        <v>0.008012820512820512</v>
      </c>
      <c r="E35" s="52">
        <f>E31*2</f>
        <v>0.008547008547008548</v>
      </c>
      <c r="F35" s="52">
        <f>F31*2</f>
        <v>0.009157509157509158</v>
      </c>
      <c r="G35" s="52">
        <f>G31*2</f>
        <v>0.009861932938856016</v>
      </c>
      <c r="H35" s="21"/>
      <c r="I35" s="15"/>
      <c r="K35" s="75">
        <v>5</v>
      </c>
      <c r="L35" s="74">
        <f t="shared" si="1"/>
        <v>12</v>
      </c>
    </row>
    <row r="36" spans="1:12" ht="16.5" customHeight="1">
      <c r="A36" s="1">
        <v>2400</v>
      </c>
      <c r="B36" s="46"/>
      <c r="C36" s="47">
        <f>(C27*12)</f>
        <v>0.00904977375565611</v>
      </c>
      <c r="D36" s="47">
        <f>(D27*12)</f>
        <v>0.009615384615384616</v>
      </c>
      <c r="E36" s="47">
        <f>E32*2</f>
        <v>0.010256410256410258</v>
      </c>
      <c r="F36" s="47">
        <f>F28*6</f>
        <v>0.010989010989010988</v>
      </c>
      <c r="G36" s="47">
        <f>G28*6</f>
        <v>0.011834319526627217</v>
      </c>
      <c r="H36" s="21"/>
      <c r="K36" s="75">
        <v>4.5</v>
      </c>
      <c r="L36" s="74">
        <f t="shared" si="1"/>
        <v>13.333333333333334</v>
      </c>
    </row>
    <row r="37" spans="1:12" ht="16.5" customHeight="1">
      <c r="A37" s="1">
        <v>2500</v>
      </c>
      <c r="B37" s="46"/>
      <c r="C37" s="47">
        <f>(C27*12.5)</f>
        <v>0.009426847662141781</v>
      </c>
      <c r="D37" s="47">
        <f>(D27*12.5)</f>
        <v>0.01001602564102564</v>
      </c>
      <c r="E37" s="47">
        <f>E29*5</f>
        <v>0.010683760683760684</v>
      </c>
      <c r="F37" s="47">
        <f>F29*5</f>
        <v>0.011446886446886448</v>
      </c>
      <c r="G37" s="47">
        <f>G29*5</f>
        <v>0.01232741617357002</v>
      </c>
      <c r="H37" s="21"/>
      <c r="K37" s="75">
        <v>4</v>
      </c>
      <c r="L37" s="74">
        <f t="shared" si="1"/>
        <v>15</v>
      </c>
    </row>
    <row r="38" spans="1:12" ht="16.5" customHeight="1">
      <c r="A38" s="1">
        <v>2800</v>
      </c>
      <c r="B38" s="46"/>
      <c r="C38" s="47">
        <f>(C27*14)</f>
        <v>0.010558069381598794</v>
      </c>
      <c r="D38" s="47">
        <f>(D27*14)</f>
        <v>0.011217948717948718</v>
      </c>
      <c r="E38" s="47">
        <f>E28*7</f>
        <v>0.011965811965811967</v>
      </c>
      <c r="F38" s="47">
        <f>F28*7</f>
        <v>0.01282051282051282</v>
      </c>
      <c r="G38" s="47">
        <f>G28*7</f>
        <v>0.01380670611439842</v>
      </c>
      <c r="H38" s="21"/>
      <c r="K38" s="75">
        <v>3.5</v>
      </c>
      <c r="L38" s="74">
        <f t="shared" si="1"/>
        <v>17.142857142857142</v>
      </c>
    </row>
    <row r="39" spans="1:12" ht="16.5" customHeight="1">
      <c r="A39" s="32">
        <v>3000</v>
      </c>
      <c r="B39" s="51"/>
      <c r="C39" s="52">
        <f>(C27*15)</f>
        <v>0.011312217194570135</v>
      </c>
      <c r="D39" s="52">
        <f>(D27*15)</f>
        <v>0.012019230769230768</v>
      </c>
      <c r="E39" s="52">
        <f>E31*3</f>
        <v>0.012820512820512822</v>
      </c>
      <c r="F39" s="52">
        <f>F31*3</f>
        <v>0.013736263736263736</v>
      </c>
      <c r="G39" s="52">
        <f>G31*3</f>
        <v>0.014792899408284023</v>
      </c>
      <c r="H39" s="21"/>
      <c r="K39" s="75">
        <v>3</v>
      </c>
      <c r="L39" s="74">
        <f t="shared" si="1"/>
        <v>20</v>
      </c>
    </row>
    <row r="40" spans="1:8" ht="16.5" customHeight="1">
      <c r="A40" s="1">
        <v>3500</v>
      </c>
      <c r="B40" s="46"/>
      <c r="C40" s="47">
        <f>(C27*17.5)</f>
        <v>0.013197586726998492</v>
      </c>
      <c r="D40" s="47">
        <f>(D27*17.5)</f>
        <v>0.014022435897435896</v>
      </c>
      <c r="E40" s="47">
        <f>E29*7</f>
        <v>0.01495726495726496</v>
      </c>
      <c r="F40" s="47">
        <f>F29*7</f>
        <v>0.016025641025641028</v>
      </c>
      <c r="G40" s="47">
        <f>G29*7</f>
        <v>0.01725838264299803</v>
      </c>
      <c r="H40" s="21"/>
    </row>
    <row r="41" spans="1:8" ht="16.5" customHeight="1">
      <c r="A41" s="1">
        <v>4000</v>
      </c>
      <c r="B41" s="46"/>
      <c r="C41" s="47">
        <f>(C27*20)</f>
        <v>0.015082956259426848</v>
      </c>
      <c r="D41" s="47">
        <f>(D27*20)</f>
        <v>0.016025641025641024</v>
      </c>
      <c r="E41" s="47">
        <f>E31*4</f>
        <v>0.017094017094017096</v>
      </c>
      <c r="F41" s="47">
        <f>F31*4</f>
        <v>0.018315018315018316</v>
      </c>
      <c r="G41" s="47">
        <f>G31*4</f>
        <v>0.01972386587771203</v>
      </c>
      <c r="H41" s="21"/>
    </row>
    <row r="42" spans="1:8" ht="16.5" customHeight="1">
      <c r="A42" s="1">
        <v>4500</v>
      </c>
      <c r="B42" s="46"/>
      <c r="C42" s="47">
        <f>(C27*22.5)</f>
        <v>0.016968325791855206</v>
      </c>
      <c r="D42" s="47">
        <f>(D27*22.5)</f>
        <v>0.018028846153846152</v>
      </c>
      <c r="E42" s="47">
        <f>E33*3</f>
        <v>0.019230769230769232</v>
      </c>
      <c r="F42" s="47">
        <f>F33*3</f>
        <v>0.020604395604395604</v>
      </c>
      <c r="G42" s="47">
        <f>G29*9</f>
        <v>0.022189349112426034</v>
      </c>
      <c r="H42" s="21"/>
    </row>
    <row r="43" spans="1:8" ht="16.5" customHeight="1">
      <c r="A43" s="1">
        <v>5000</v>
      </c>
      <c r="B43" s="46"/>
      <c r="C43" s="47">
        <f>(C27*25)</f>
        <v>0.018853695324283562</v>
      </c>
      <c r="D43" s="47">
        <f>(D27*25)</f>
        <v>0.02003205128205128</v>
      </c>
      <c r="E43" s="47">
        <f>E31*5</f>
        <v>0.021367521367521368</v>
      </c>
      <c r="F43" s="47">
        <f>F31*5</f>
        <v>0.022893772893772896</v>
      </c>
      <c r="G43" s="47">
        <f>G31*5</f>
        <v>0.02465483234714004</v>
      </c>
      <c r="H43" s="21"/>
    </row>
    <row r="44" spans="1:8" ht="16.5" customHeight="1">
      <c r="A44" s="22"/>
      <c r="B44" s="15"/>
      <c r="C44" s="21"/>
      <c r="D44" s="21"/>
      <c r="E44" s="21"/>
      <c r="F44" s="21"/>
      <c r="G44" s="21"/>
      <c r="H44" s="21"/>
    </row>
    <row r="45" spans="1:8" ht="42.75" customHeight="1">
      <c r="A45" s="22"/>
      <c r="B45" s="15"/>
      <c r="C45" s="79"/>
      <c r="D45" s="118" t="s">
        <v>29</v>
      </c>
      <c r="E45" s="119"/>
      <c r="F45" s="119"/>
      <c r="G45" s="119"/>
      <c r="H45" s="80"/>
    </row>
    <row r="46" spans="1:5" ht="13.5" thickBot="1">
      <c r="A46" s="15"/>
      <c r="B46" s="15"/>
      <c r="C46" s="21"/>
      <c r="D46" s="21"/>
      <c r="E46" s="81"/>
    </row>
    <row r="47" spans="1:7" ht="13.5" thickBot="1">
      <c r="A47" s="82"/>
      <c r="B47" s="15"/>
      <c r="C47" s="21"/>
      <c r="D47" s="83" t="s">
        <v>30</v>
      </c>
      <c r="E47" s="84">
        <f>(D31*42.195)</f>
        <v>0.16905048076923077</v>
      </c>
      <c r="G47" s="84">
        <f>D31</f>
        <v>0.004006410256410256</v>
      </c>
    </row>
    <row r="48" spans="1:7" ht="13.5" thickBot="1">
      <c r="A48" s="82"/>
      <c r="D48" s="85" t="s">
        <v>31</v>
      </c>
      <c r="E48" s="86">
        <f>(C31*21.1)</f>
        <v>0.07956259426847663</v>
      </c>
      <c r="G48" s="84">
        <f>C31</f>
        <v>0.003770739064856712</v>
      </c>
    </row>
    <row r="49" spans="1:7" ht="13.5" thickBot="1">
      <c r="A49" s="87"/>
      <c r="D49" s="88" t="s">
        <v>32</v>
      </c>
      <c r="E49" s="86">
        <f>(G20*10)</f>
        <v>0.03561253561253561</v>
      </c>
      <c r="G49" s="84">
        <f>G20</f>
        <v>0.0035612535612535613</v>
      </c>
    </row>
    <row r="50" spans="6:7" ht="12.75">
      <c r="F50" s="89"/>
      <c r="G50" s="89"/>
    </row>
    <row r="51" spans="5:6" ht="12.75">
      <c r="E51" s="120" t="s">
        <v>33</v>
      </c>
      <c r="F51" s="120"/>
    </row>
    <row r="59" spans="11:12" s="15" customFormat="1" ht="12.75">
      <c r="K59" s="91"/>
      <c r="L59" s="91"/>
    </row>
    <row r="60" spans="1:12" s="15" customFormat="1" ht="27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</row>
    <row r="61" spans="1:12" s="15" customFormat="1" ht="15.75">
      <c r="A61" s="92"/>
      <c r="K61" s="91"/>
      <c r="L61" s="91"/>
    </row>
    <row r="62" spans="1:12" s="15" customFormat="1" ht="20.25">
      <c r="A62" s="93"/>
      <c r="B62" s="94"/>
      <c r="C62" s="94"/>
      <c r="D62" s="94"/>
      <c r="E62" s="94"/>
      <c r="F62" s="94"/>
      <c r="G62" s="94"/>
      <c r="H62" s="94"/>
      <c r="I62" s="94"/>
      <c r="J62" s="122"/>
      <c r="K62" s="95"/>
      <c r="L62" s="95"/>
    </row>
    <row r="63" spans="1:12" s="15" customFormat="1" ht="15.75">
      <c r="A63" s="94"/>
      <c r="B63" s="94"/>
      <c r="C63" s="94"/>
      <c r="D63" s="94"/>
      <c r="E63" s="94"/>
      <c r="F63" s="94"/>
      <c r="G63" s="94"/>
      <c r="H63" s="94"/>
      <c r="I63" s="94"/>
      <c r="J63" s="122"/>
      <c r="K63" s="95"/>
      <c r="L63" s="95"/>
    </row>
    <row r="64" spans="1:12" s="15" customFormat="1" ht="18.75">
      <c r="A64" s="96"/>
      <c r="B64" s="90"/>
      <c r="C64" s="90"/>
      <c r="D64" s="90"/>
      <c r="E64" s="90"/>
      <c r="F64" s="90"/>
      <c r="G64" s="90"/>
      <c r="H64" s="90"/>
      <c r="I64" s="90"/>
      <c r="J64" s="122"/>
      <c r="K64" s="95"/>
      <c r="L64" s="97"/>
    </row>
    <row r="65" spans="1:12" s="15" customFormat="1" ht="18.75">
      <c r="A65" s="90"/>
      <c r="B65" s="94"/>
      <c r="C65" s="94"/>
      <c r="D65" s="94"/>
      <c r="E65" s="94"/>
      <c r="F65" s="94"/>
      <c r="G65" s="94"/>
      <c r="H65" s="94"/>
      <c r="I65" s="94"/>
      <c r="J65" s="90"/>
      <c r="K65" s="95"/>
      <c r="L65" s="95"/>
    </row>
    <row r="66" spans="1:12" s="15" customFormat="1" ht="18.75">
      <c r="A66" s="98"/>
      <c r="B66" s="99"/>
      <c r="C66" s="99"/>
      <c r="D66" s="99"/>
      <c r="E66" s="99"/>
      <c r="F66" s="94"/>
      <c r="G66" s="99"/>
      <c r="H66" s="99"/>
      <c r="I66" s="99"/>
      <c r="J66" s="90"/>
      <c r="K66" s="100"/>
      <c r="L66" s="100"/>
    </row>
    <row r="67" spans="1:12" s="15" customFormat="1" ht="18.75">
      <c r="A67" s="90"/>
      <c r="B67" s="94"/>
      <c r="C67" s="94"/>
      <c r="D67" s="94"/>
      <c r="E67" s="94"/>
      <c r="F67" s="94"/>
      <c r="G67" s="94"/>
      <c r="H67" s="94"/>
      <c r="I67" s="94"/>
      <c r="J67" s="90"/>
      <c r="K67" s="95"/>
      <c r="L67" s="95"/>
    </row>
    <row r="68" spans="1:12" s="15" customFormat="1" ht="18.75">
      <c r="A68" s="98"/>
      <c r="B68" s="99"/>
      <c r="C68" s="99"/>
      <c r="D68" s="99"/>
      <c r="E68" s="99"/>
      <c r="F68" s="94"/>
      <c r="G68" s="99"/>
      <c r="H68" s="99"/>
      <c r="I68" s="99"/>
      <c r="J68" s="90"/>
      <c r="K68" s="100"/>
      <c r="L68" s="100"/>
    </row>
    <row r="69" spans="1:12" s="15" customFormat="1" ht="18.75">
      <c r="A69" s="90"/>
      <c r="B69" s="94"/>
      <c r="C69" s="94"/>
      <c r="D69" s="94"/>
      <c r="E69" s="94"/>
      <c r="F69" s="94"/>
      <c r="G69" s="94"/>
      <c r="H69" s="94"/>
      <c r="I69" s="94"/>
      <c r="J69" s="90"/>
      <c r="K69" s="95"/>
      <c r="L69" s="95"/>
    </row>
    <row r="70" spans="1:12" s="15" customFormat="1" ht="18.75">
      <c r="A70" s="98"/>
      <c r="B70" s="99"/>
      <c r="C70" s="99"/>
      <c r="D70" s="99"/>
      <c r="E70" s="99"/>
      <c r="F70" s="94"/>
      <c r="G70" s="99"/>
      <c r="H70" s="99"/>
      <c r="I70" s="99"/>
      <c r="J70" s="90"/>
      <c r="K70" s="100"/>
      <c r="L70" s="100"/>
    </row>
    <row r="71" spans="1:12" s="15" customFormat="1" ht="18.75">
      <c r="A71" s="90"/>
      <c r="B71" s="94"/>
      <c r="C71" s="94"/>
      <c r="D71" s="94"/>
      <c r="E71" s="94"/>
      <c r="F71" s="94"/>
      <c r="G71" s="94"/>
      <c r="H71" s="94"/>
      <c r="I71" s="94"/>
      <c r="J71" s="90"/>
      <c r="K71" s="95"/>
      <c r="L71" s="95"/>
    </row>
    <row r="72" spans="1:12" s="15" customFormat="1" ht="18.75">
      <c r="A72" s="98"/>
      <c r="B72" s="99"/>
      <c r="C72" s="99"/>
      <c r="D72" s="99"/>
      <c r="E72" s="99"/>
      <c r="F72" s="94"/>
      <c r="G72" s="99"/>
      <c r="H72" s="99"/>
      <c r="I72" s="99"/>
      <c r="J72" s="90"/>
      <c r="K72" s="100"/>
      <c r="L72" s="100"/>
    </row>
    <row r="73" spans="1:12" s="15" customFormat="1" ht="18.75">
      <c r="A73" s="90"/>
      <c r="B73" s="94"/>
      <c r="C73" s="94"/>
      <c r="D73" s="94"/>
      <c r="E73" s="94"/>
      <c r="F73" s="94"/>
      <c r="G73" s="94"/>
      <c r="H73" s="94"/>
      <c r="I73" s="94"/>
      <c r="J73" s="90"/>
      <c r="K73" s="95"/>
      <c r="L73" s="95"/>
    </row>
    <row r="74" spans="1:12" s="15" customFormat="1" ht="18.75">
      <c r="A74" s="98"/>
      <c r="B74" s="99"/>
      <c r="C74" s="99"/>
      <c r="D74" s="99"/>
      <c r="E74" s="99"/>
      <c r="F74" s="94"/>
      <c r="G74" s="99"/>
      <c r="H74" s="99"/>
      <c r="I74" s="99"/>
      <c r="J74" s="90"/>
      <c r="K74" s="100"/>
      <c r="L74" s="100"/>
    </row>
    <row r="75" spans="1:12" s="15" customFormat="1" ht="18.75">
      <c r="A75" s="90"/>
      <c r="B75" s="94"/>
      <c r="C75" s="94"/>
      <c r="D75" s="94"/>
      <c r="E75" s="94"/>
      <c r="F75" s="94"/>
      <c r="G75" s="94"/>
      <c r="H75" s="94"/>
      <c r="I75" s="94"/>
      <c r="J75" s="90"/>
      <c r="K75" s="95"/>
      <c r="L75" s="95"/>
    </row>
    <row r="76" spans="1:12" s="15" customFormat="1" ht="18.75">
      <c r="A76" s="98"/>
      <c r="B76" s="99"/>
      <c r="C76" s="99"/>
      <c r="D76" s="99"/>
      <c r="E76" s="99"/>
      <c r="F76" s="94"/>
      <c r="G76" s="99"/>
      <c r="H76" s="99"/>
      <c r="I76" s="99"/>
      <c r="J76" s="90"/>
      <c r="K76" s="100"/>
      <c r="L76" s="100"/>
    </row>
    <row r="77" spans="1:14" s="15" customFormat="1" ht="18.75">
      <c r="A77" s="101"/>
      <c r="B77" s="102"/>
      <c r="C77" s="102"/>
      <c r="D77" s="102"/>
      <c r="E77" s="102"/>
      <c r="F77" s="102"/>
      <c r="G77" s="102"/>
      <c r="H77" s="102"/>
      <c r="I77" s="102"/>
      <c r="J77" s="101"/>
      <c r="K77" s="103"/>
      <c r="L77" s="103"/>
      <c r="M77" s="104"/>
      <c r="N77" s="104"/>
    </row>
    <row r="78" spans="1:14" s="15" customFormat="1" ht="18.75">
      <c r="A78" s="105"/>
      <c r="B78" s="106"/>
      <c r="C78" s="106"/>
      <c r="D78" s="106"/>
      <c r="E78" s="106"/>
      <c r="F78" s="102"/>
      <c r="G78" s="106"/>
      <c r="H78" s="106"/>
      <c r="I78" s="106"/>
      <c r="J78" s="101"/>
      <c r="K78" s="107"/>
      <c r="L78" s="107"/>
      <c r="M78" s="104"/>
      <c r="N78" s="104"/>
    </row>
    <row r="79" spans="1:14" s="15" customFormat="1" ht="18.75">
      <c r="A79" s="101"/>
      <c r="B79" s="102"/>
      <c r="C79" s="102"/>
      <c r="D79" s="102"/>
      <c r="E79" s="102"/>
      <c r="F79" s="102"/>
      <c r="G79" s="102"/>
      <c r="H79" s="102"/>
      <c r="I79" s="102"/>
      <c r="J79" s="101"/>
      <c r="K79" s="103"/>
      <c r="L79" s="103"/>
      <c r="M79" s="104"/>
      <c r="N79" s="104"/>
    </row>
    <row r="80" spans="1:14" s="15" customFormat="1" ht="18.75">
      <c r="A80" s="105"/>
      <c r="B80" s="106"/>
      <c r="C80" s="106"/>
      <c r="D80" s="106"/>
      <c r="E80" s="106"/>
      <c r="F80" s="102"/>
      <c r="G80" s="106"/>
      <c r="H80" s="106"/>
      <c r="I80" s="106"/>
      <c r="J80" s="101"/>
      <c r="K80" s="107"/>
      <c r="L80" s="107"/>
      <c r="M80" s="104"/>
      <c r="N80" s="104"/>
    </row>
    <row r="81" spans="1:14" s="15" customFormat="1" ht="18.75">
      <c r="A81" s="101"/>
      <c r="B81" s="102"/>
      <c r="C81" s="102"/>
      <c r="D81" s="102"/>
      <c r="E81" s="102"/>
      <c r="F81" s="102"/>
      <c r="G81" s="102"/>
      <c r="H81" s="102"/>
      <c r="I81" s="102"/>
      <c r="J81" s="101"/>
      <c r="K81" s="103"/>
      <c r="L81" s="103"/>
      <c r="M81" s="104"/>
      <c r="N81" s="104"/>
    </row>
    <row r="82" spans="1:14" s="15" customFormat="1" ht="18.75">
      <c r="A82" s="105"/>
      <c r="B82" s="106"/>
      <c r="C82" s="106"/>
      <c r="D82" s="106"/>
      <c r="E82" s="106"/>
      <c r="F82" s="102"/>
      <c r="G82" s="106"/>
      <c r="H82" s="106"/>
      <c r="I82" s="106"/>
      <c r="J82" s="101"/>
      <c r="K82" s="107"/>
      <c r="L82" s="107"/>
      <c r="M82" s="104"/>
      <c r="N82" s="104"/>
    </row>
    <row r="83" spans="1:14" s="15" customFormat="1" ht="18.75">
      <c r="A83" s="101"/>
      <c r="B83" s="102"/>
      <c r="C83" s="102"/>
      <c r="D83" s="102"/>
      <c r="E83" s="102"/>
      <c r="F83" s="102"/>
      <c r="G83" s="102"/>
      <c r="H83" s="102"/>
      <c r="I83" s="102"/>
      <c r="J83" s="101"/>
      <c r="K83" s="103"/>
      <c r="L83" s="103"/>
      <c r="M83" s="104"/>
      <c r="N83" s="104"/>
    </row>
    <row r="84" spans="1:14" s="15" customFormat="1" ht="18.75">
      <c r="A84" s="105"/>
      <c r="B84" s="106"/>
      <c r="C84" s="106"/>
      <c r="D84" s="106"/>
      <c r="E84" s="106"/>
      <c r="F84" s="102"/>
      <c r="G84" s="106"/>
      <c r="H84" s="106"/>
      <c r="I84" s="106"/>
      <c r="J84" s="101"/>
      <c r="K84" s="107"/>
      <c r="L84" s="107"/>
      <c r="M84" s="104"/>
      <c r="N84" s="104"/>
    </row>
    <row r="85" spans="1:14" s="15" customFormat="1" ht="18.75">
      <c r="A85" s="101"/>
      <c r="B85" s="102"/>
      <c r="C85" s="102"/>
      <c r="D85" s="102"/>
      <c r="E85" s="102"/>
      <c r="F85" s="102"/>
      <c r="G85" s="102"/>
      <c r="H85" s="102"/>
      <c r="I85" s="102"/>
      <c r="J85" s="101"/>
      <c r="K85" s="103"/>
      <c r="L85" s="103"/>
      <c r="M85" s="104"/>
      <c r="N85" s="104"/>
    </row>
    <row r="86" spans="1:14" s="15" customFormat="1" ht="18.75">
      <c r="A86" s="105"/>
      <c r="B86" s="106"/>
      <c r="C86" s="106"/>
      <c r="D86" s="106"/>
      <c r="E86" s="106"/>
      <c r="F86" s="102"/>
      <c r="G86" s="106"/>
      <c r="H86" s="106"/>
      <c r="I86" s="106"/>
      <c r="J86" s="101"/>
      <c r="K86" s="107"/>
      <c r="L86" s="107"/>
      <c r="M86" s="104"/>
      <c r="N86" s="104"/>
    </row>
    <row r="87" spans="1:14" s="15" customFormat="1" ht="18.75">
      <c r="A87" s="101"/>
      <c r="B87" s="102"/>
      <c r="C87" s="102"/>
      <c r="D87" s="102"/>
      <c r="E87" s="102"/>
      <c r="F87" s="102"/>
      <c r="G87" s="102"/>
      <c r="H87" s="102"/>
      <c r="I87" s="102"/>
      <c r="J87" s="101"/>
      <c r="K87" s="103"/>
      <c r="L87" s="103"/>
      <c r="M87" s="104"/>
      <c r="N87" s="104"/>
    </row>
    <row r="88" spans="1:14" s="15" customFormat="1" ht="18.75">
      <c r="A88" s="105"/>
      <c r="B88" s="106"/>
      <c r="C88" s="106"/>
      <c r="D88" s="106"/>
      <c r="E88" s="106"/>
      <c r="F88" s="102"/>
      <c r="G88" s="106"/>
      <c r="H88" s="106"/>
      <c r="I88" s="106"/>
      <c r="J88" s="101"/>
      <c r="K88" s="107"/>
      <c r="L88" s="107"/>
      <c r="M88" s="104"/>
      <c r="N88" s="104"/>
    </row>
    <row r="89" spans="1:14" s="15" customFormat="1" ht="18.75">
      <c r="A89" s="101"/>
      <c r="B89" s="102"/>
      <c r="C89" s="102"/>
      <c r="D89" s="102"/>
      <c r="E89" s="102"/>
      <c r="F89" s="102"/>
      <c r="G89" s="102"/>
      <c r="H89" s="102"/>
      <c r="I89" s="102"/>
      <c r="J89" s="101"/>
      <c r="K89" s="103"/>
      <c r="L89" s="103"/>
      <c r="M89" s="104"/>
      <c r="N89" s="104"/>
    </row>
    <row r="90" spans="1:14" s="15" customFormat="1" ht="18.75">
      <c r="A90" s="105"/>
      <c r="B90" s="106"/>
      <c r="C90" s="106"/>
      <c r="D90" s="106"/>
      <c r="E90" s="106"/>
      <c r="F90" s="102"/>
      <c r="G90" s="106"/>
      <c r="H90" s="106"/>
      <c r="I90" s="106"/>
      <c r="J90" s="101"/>
      <c r="K90" s="107"/>
      <c r="L90" s="107"/>
      <c r="M90" s="104"/>
      <c r="N90" s="104"/>
    </row>
    <row r="91" spans="1:14" s="15" customFormat="1" ht="18.75">
      <c r="A91" s="101"/>
      <c r="B91" s="102"/>
      <c r="C91" s="102"/>
      <c r="D91" s="102"/>
      <c r="E91" s="102"/>
      <c r="F91" s="102"/>
      <c r="G91" s="102"/>
      <c r="H91" s="102"/>
      <c r="I91" s="102"/>
      <c r="J91" s="101"/>
      <c r="K91" s="103"/>
      <c r="L91" s="103"/>
      <c r="M91" s="104"/>
      <c r="N91" s="104"/>
    </row>
    <row r="92" spans="1:14" s="15" customFormat="1" ht="18.75">
      <c r="A92" s="101"/>
      <c r="B92" s="102"/>
      <c r="C92" s="102"/>
      <c r="D92" s="102"/>
      <c r="E92" s="102"/>
      <c r="F92" s="102"/>
      <c r="G92" s="102"/>
      <c r="H92" s="102"/>
      <c r="I92" s="102"/>
      <c r="J92" s="101"/>
      <c r="K92" s="103"/>
      <c r="L92" s="103"/>
      <c r="M92" s="104"/>
      <c r="N92" s="104"/>
    </row>
    <row r="93" spans="1:14" s="15" customFormat="1" ht="12.7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8"/>
      <c r="L93" s="108"/>
      <c r="M93" s="104"/>
      <c r="N93" s="104"/>
    </row>
    <row r="94" spans="1:14" s="15" customFormat="1" ht="12.7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8"/>
      <c r="L94" s="108"/>
      <c r="M94" s="104"/>
      <c r="N94" s="104"/>
    </row>
    <row r="95" spans="1:14" s="15" customFormat="1" ht="12.7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8"/>
      <c r="L95" s="108"/>
      <c r="M95" s="104"/>
      <c r="N95" s="104"/>
    </row>
    <row r="96" spans="1:14" s="15" customFormat="1" ht="15">
      <c r="A96" s="109"/>
      <c r="B96" s="104"/>
      <c r="C96" s="104"/>
      <c r="D96" s="104"/>
      <c r="E96" s="104"/>
      <c r="F96" s="104"/>
      <c r="G96" s="104"/>
      <c r="H96" s="104"/>
      <c r="I96" s="104"/>
      <c r="J96" s="104"/>
      <c r="K96" s="108"/>
      <c r="L96" s="108"/>
      <c r="M96" s="104"/>
      <c r="N96" s="104"/>
    </row>
    <row r="97" spans="1:14" s="15" customFormat="1" ht="15">
      <c r="A97" s="109"/>
      <c r="B97" s="104"/>
      <c r="C97" s="104"/>
      <c r="D97" s="104"/>
      <c r="E97" s="104"/>
      <c r="F97" s="104"/>
      <c r="G97" s="104"/>
      <c r="H97" s="104"/>
      <c r="I97" s="104"/>
      <c r="J97" s="104"/>
      <c r="K97" s="108"/>
      <c r="L97" s="108"/>
      <c r="M97" s="104"/>
      <c r="N97" s="104"/>
    </row>
    <row r="98" spans="1:14" s="15" customFormat="1" ht="15">
      <c r="A98" s="109"/>
      <c r="B98" s="104"/>
      <c r="C98" s="104"/>
      <c r="D98" s="104"/>
      <c r="E98" s="104"/>
      <c r="F98" s="104"/>
      <c r="G98" s="104"/>
      <c r="H98" s="104"/>
      <c r="I98" s="104"/>
      <c r="J98" s="104"/>
      <c r="K98" s="108"/>
      <c r="L98" s="108"/>
      <c r="M98" s="104"/>
      <c r="N98" s="104"/>
    </row>
    <row r="99" spans="1:14" s="15" customFormat="1" ht="15">
      <c r="A99" s="110"/>
      <c r="B99" s="104"/>
      <c r="C99" s="104"/>
      <c r="D99" s="104"/>
      <c r="E99" s="104"/>
      <c r="F99" s="104"/>
      <c r="G99" s="104"/>
      <c r="H99" s="104"/>
      <c r="I99" s="104"/>
      <c r="J99" s="104"/>
      <c r="K99" s="108"/>
      <c r="L99" s="108"/>
      <c r="M99" s="104"/>
      <c r="N99" s="104"/>
    </row>
    <row r="100" spans="1:14" s="15" customFormat="1" ht="15">
      <c r="A100" s="110"/>
      <c r="B100" s="104"/>
      <c r="C100" s="104"/>
      <c r="D100" s="104"/>
      <c r="E100" s="104"/>
      <c r="F100" s="104"/>
      <c r="G100" s="104"/>
      <c r="H100" s="104"/>
      <c r="I100" s="104"/>
      <c r="J100" s="104"/>
      <c r="K100" s="108"/>
      <c r="L100" s="108"/>
      <c r="M100" s="104"/>
      <c r="N100" s="104"/>
    </row>
    <row r="101" spans="1:14" s="15" customFormat="1" ht="12.7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8"/>
      <c r="L101" s="108"/>
      <c r="M101" s="104"/>
      <c r="N101" s="104"/>
    </row>
    <row r="102" spans="1:14" s="15" customFormat="1" ht="15">
      <c r="A102" s="110"/>
      <c r="B102" s="104"/>
      <c r="C102" s="104"/>
      <c r="D102" s="104"/>
      <c r="E102" s="104"/>
      <c r="F102" s="104"/>
      <c r="G102" s="104"/>
      <c r="H102" s="104"/>
      <c r="I102" s="104"/>
      <c r="J102" s="104"/>
      <c r="K102" s="108"/>
      <c r="L102" s="108"/>
      <c r="M102" s="104"/>
      <c r="N102" s="104"/>
    </row>
    <row r="103" spans="1:14" s="15" customFormat="1" ht="15">
      <c r="A103" s="110"/>
      <c r="B103" s="104"/>
      <c r="C103" s="104"/>
      <c r="D103" s="104"/>
      <c r="E103" s="104"/>
      <c r="F103" s="104"/>
      <c r="G103" s="104"/>
      <c r="H103" s="104"/>
      <c r="I103" s="104"/>
      <c r="J103" s="104"/>
      <c r="K103" s="108"/>
      <c r="L103" s="108"/>
      <c r="M103" s="104"/>
      <c r="N103" s="104"/>
    </row>
    <row r="104" spans="1:14" s="15" customFormat="1" ht="15">
      <c r="A104" s="110"/>
      <c r="B104" s="104"/>
      <c r="C104" s="104"/>
      <c r="D104" s="104"/>
      <c r="E104" s="104"/>
      <c r="F104" s="104"/>
      <c r="G104" s="104"/>
      <c r="H104" s="104"/>
      <c r="I104" s="104"/>
      <c r="J104" s="104"/>
      <c r="K104" s="108"/>
      <c r="L104" s="108"/>
      <c r="M104" s="104"/>
      <c r="N104" s="104"/>
    </row>
    <row r="105" spans="1:14" s="15" customFormat="1" ht="12.75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8"/>
      <c r="L105" s="108"/>
      <c r="M105" s="104"/>
      <c r="N105" s="104"/>
    </row>
    <row r="106" spans="1:14" s="15" customFormat="1" ht="15">
      <c r="A106" s="110"/>
      <c r="B106" s="104"/>
      <c r="C106" s="104"/>
      <c r="D106" s="104"/>
      <c r="E106" s="104"/>
      <c r="F106" s="104"/>
      <c r="G106" s="104"/>
      <c r="H106" s="104"/>
      <c r="I106" s="104"/>
      <c r="J106" s="104"/>
      <c r="K106" s="108"/>
      <c r="L106" s="108"/>
      <c r="M106" s="104"/>
      <c r="N106" s="104"/>
    </row>
    <row r="107" spans="1:14" s="15" customFormat="1" ht="12.75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8"/>
      <c r="L107" s="108"/>
      <c r="M107" s="104"/>
      <c r="N107" s="104"/>
    </row>
    <row r="108" spans="1:14" s="15" customFormat="1" ht="12.75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8"/>
      <c r="L108" s="108"/>
      <c r="M108" s="104"/>
      <c r="N108" s="104"/>
    </row>
    <row r="109" spans="1:14" s="15" customFormat="1" ht="15">
      <c r="A109" s="109"/>
      <c r="B109" s="104"/>
      <c r="C109" s="104"/>
      <c r="D109" s="104"/>
      <c r="E109" s="104"/>
      <c r="F109" s="104"/>
      <c r="G109" s="104"/>
      <c r="H109" s="104"/>
      <c r="I109" s="104"/>
      <c r="J109" s="104"/>
      <c r="K109" s="108"/>
      <c r="L109" s="108"/>
      <c r="M109" s="104"/>
      <c r="N109" s="104"/>
    </row>
    <row r="110" spans="1:14" s="15" customFormat="1" ht="15">
      <c r="A110" s="109"/>
      <c r="B110" s="104"/>
      <c r="C110" s="104"/>
      <c r="D110" s="104"/>
      <c r="E110" s="104"/>
      <c r="F110" s="104"/>
      <c r="G110" s="104"/>
      <c r="H110" s="104"/>
      <c r="I110" s="104"/>
      <c r="J110" s="104"/>
      <c r="K110" s="108"/>
      <c r="L110" s="108"/>
      <c r="M110" s="104"/>
      <c r="N110" s="104"/>
    </row>
    <row r="111" spans="1:14" s="15" customFormat="1" ht="12.75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8"/>
      <c r="L111" s="108"/>
      <c r="M111" s="104"/>
      <c r="N111" s="104"/>
    </row>
    <row r="112" spans="1:14" s="15" customFormat="1" ht="15">
      <c r="A112" s="110"/>
      <c r="B112" s="104"/>
      <c r="C112" s="104"/>
      <c r="D112" s="104"/>
      <c r="E112" s="104"/>
      <c r="F112" s="104"/>
      <c r="G112" s="104"/>
      <c r="H112" s="104"/>
      <c r="I112" s="104"/>
      <c r="J112" s="104"/>
      <c r="K112" s="108"/>
      <c r="L112" s="108"/>
      <c r="M112" s="104"/>
      <c r="N112" s="104"/>
    </row>
    <row r="113" spans="1:14" s="15" customFormat="1" ht="15">
      <c r="A113" s="110"/>
      <c r="B113" s="104"/>
      <c r="C113" s="104"/>
      <c r="D113" s="104"/>
      <c r="E113" s="104"/>
      <c r="F113" s="104"/>
      <c r="G113" s="104"/>
      <c r="H113" s="104"/>
      <c r="I113" s="104"/>
      <c r="J113" s="104"/>
      <c r="K113" s="108"/>
      <c r="L113" s="108"/>
      <c r="M113" s="104"/>
      <c r="N113" s="104"/>
    </row>
    <row r="114" spans="1:14" s="15" customFormat="1" ht="12.75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8"/>
      <c r="L114" s="108"/>
      <c r="M114" s="104"/>
      <c r="N114" s="104"/>
    </row>
    <row r="115" spans="1:14" s="15" customFormat="1" ht="15">
      <c r="A115" s="110"/>
      <c r="B115" s="104"/>
      <c r="C115" s="104"/>
      <c r="D115" s="104"/>
      <c r="E115" s="104"/>
      <c r="F115" s="104"/>
      <c r="G115" s="104"/>
      <c r="H115" s="104"/>
      <c r="I115" s="104"/>
      <c r="J115" s="104"/>
      <c r="K115" s="108"/>
      <c r="L115" s="108"/>
      <c r="M115" s="104"/>
      <c r="N115" s="104"/>
    </row>
    <row r="116" spans="1:14" s="15" customFormat="1" ht="15">
      <c r="A116" s="110"/>
      <c r="B116" s="104"/>
      <c r="C116" s="104"/>
      <c r="D116" s="104"/>
      <c r="E116" s="104"/>
      <c r="F116" s="104"/>
      <c r="G116" s="104"/>
      <c r="H116" s="104"/>
      <c r="I116" s="104"/>
      <c r="J116" s="104"/>
      <c r="K116" s="108"/>
      <c r="L116" s="108"/>
      <c r="M116" s="104"/>
      <c r="N116" s="104"/>
    </row>
    <row r="117" spans="1:14" s="15" customFormat="1" ht="15">
      <c r="A117" s="110"/>
      <c r="B117" s="104"/>
      <c r="C117" s="104"/>
      <c r="D117" s="104"/>
      <c r="E117" s="104"/>
      <c r="F117" s="104"/>
      <c r="G117" s="104"/>
      <c r="H117" s="104"/>
      <c r="I117" s="104"/>
      <c r="J117" s="104"/>
      <c r="K117" s="108"/>
      <c r="L117" s="108"/>
      <c r="M117" s="104"/>
      <c r="N117" s="104"/>
    </row>
    <row r="118" spans="1:14" s="15" customFormat="1" ht="12.7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8"/>
      <c r="L118" s="108"/>
      <c r="M118" s="104"/>
      <c r="N118" s="104"/>
    </row>
    <row r="119" spans="1:14" s="15" customFormat="1" ht="15">
      <c r="A119" s="110"/>
      <c r="B119" s="104"/>
      <c r="C119" s="104"/>
      <c r="D119" s="104"/>
      <c r="E119" s="104"/>
      <c r="F119" s="104"/>
      <c r="G119" s="104"/>
      <c r="H119" s="104"/>
      <c r="I119" s="104"/>
      <c r="J119" s="104"/>
      <c r="K119" s="108"/>
      <c r="L119" s="108"/>
      <c r="M119" s="104"/>
      <c r="N119" s="104"/>
    </row>
    <row r="120" spans="1:14" s="15" customFormat="1" ht="12.7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8"/>
      <c r="L120" s="108"/>
      <c r="M120" s="104"/>
      <c r="N120" s="104"/>
    </row>
    <row r="121" spans="1:14" s="15" customFormat="1" ht="12.75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8"/>
      <c r="L121" s="108"/>
      <c r="M121" s="104"/>
      <c r="N121" s="104"/>
    </row>
    <row r="122" spans="1:14" s="15" customFormat="1" ht="15">
      <c r="A122" s="109"/>
      <c r="B122" s="104"/>
      <c r="C122" s="104"/>
      <c r="D122" s="104"/>
      <c r="E122" s="104"/>
      <c r="F122" s="104"/>
      <c r="G122" s="104"/>
      <c r="H122" s="104"/>
      <c r="I122" s="104"/>
      <c r="J122" s="104"/>
      <c r="K122" s="108"/>
      <c r="L122" s="108"/>
      <c r="M122" s="104"/>
      <c r="N122" s="104"/>
    </row>
    <row r="123" spans="1:14" s="15" customFormat="1" ht="12.7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8"/>
      <c r="L123" s="108"/>
      <c r="M123" s="104"/>
      <c r="N123" s="104"/>
    </row>
    <row r="124" spans="1:14" s="15" customFormat="1" ht="12.75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8"/>
      <c r="L124" s="108"/>
      <c r="M124" s="104"/>
      <c r="N124" s="104"/>
    </row>
    <row r="125" spans="1:14" s="15" customFormat="1" ht="12.75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8"/>
      <c r="L125" s="108"/>
      <c r="M125" s="104"/>
      <c r="N125" s="104"/>
    </row>
    <row r="126" spans="1:14" s="15" customFormat="1" ht="15">
      <c r="A126" s="110"/>
      <c r="B126" s="104"/>
      <c r="C126" s="104"/>
      <c r="D126" s="104"/>
      <c r="E126" s="104"/>
      <c r="F126" s="104"/>
      <c r="G126" s="104"/>
      <c r="H126" s="104"/>
      <c r="I126" s="104"/>
      <c r="J126" s="104"/>
      <c r="K126" s="108"/>
      <c r="L126" s="108"/>
      <c r="M126" s="104"/>
      <c r="N126" s="104"/>
    </row>
    <row r="127" spans="1:14" s="15" customFormat="1" ht="12.75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8"/>
      <c r="L127" s="108"/>
      <c r="M127" s="104"/>
      <c r="N127" s="104"/>
    </row>
    <row r="128" spans="1:14" s="15" customFormat="1" ht="15">
      <c r="A128" s="110"/>
      <c r="B128" s="104"/>
      <c r="C128" s="104"/>
      <c r="D128" s="104"/>
      <c r="E128" s="104"/>
      <c r="F128" s="104"/>
      <c r="G128" s="104"/>
      <c r="H128" s="104"/>
      <c r="I128" s="104"/>
      <c r="J128" s="104"/>
      <c r="K128" s="108"/>
      <c r="L128" s="108"/>
      <c r="M128" s="104"/>
      <c r="N128" s="104"/>
    </row>
    <row r="129" spans="1:14" s="15" customFormat="1" ht="15">
      <c r="A129" s="110"/>
      <c r="B129" s="104"/>
      <c r="C129" s="104"/>
      <c r="D129" s="104"/>
      <c r="E129" s="104"/>
      <c r="F129" s="104"/>
      <c r="G129" s="104"/>
      <c r="H129" s="104"/>
      <c r="I129" s="104"/>
      <c r="J129" s="104"/>
      <c r="K129" s="108"/>
      <c r="L129" s="108"/>
      <c r="M129" s="104"/>
      <c r="N129" s="104"/>
    </row>
    <row r="130" spans="1:14" s="15" customFormat="1" ht="15">
      <c r="A130" s="110"/>
      <c r="B130" s="104"/>
      <c r="C130" s="104"/>
      <c r="D130" s="104"/>
      <c r="E130" s="104"/>
      <c r="F130" s="104"/>
      <c r="G130" s="104"/>
      <c r="H130" s="104"/>
      <c r="I130" s="104"/>
      <c r="J130" s="104"/>
      <c r="K130" s="108"/>
      <c r="L130" s="108"/>
      <c r="M130" s="104"/>
      <c r="N130" s="104"/>
    </row>
    <row r="131" spans="1:14" s="15" customFormat="1" ht="18">
      <c r="A131" s="111"/>
      <c r="B131" s="104"/>
      <c r="C131" s="104"/>
      <c r="D131" s="104"/>
      <c r="E131" s="104"/>
      <c r="F131" s="104"/>
      <c r="G131" s="104"/>
      <c r="H131" s="104"/>
      <c r="I131" s="104"/>
      <c r="J131" s="104"/>
      <c r="K131" s="108"/>
      <c r="L131" s="108"/>
      <c r="M131" s="104"/>
      <c r="N131" s="104"/>
    </row>
    <row r="132" spans="1:14" s="15" customFormat="1" ht="15">
      <c r="A132" s="110"/>
      <c r="B132" s="104"/>
      <c r="C132" s="104"/>
      <c r="D132" s="104"/>
      <c r="E132" s="104"/>
      <c r="F132" s="104"/>
      <c r="G132" s="104"/>
      <c r="H132" s="104"/>
      <c r="I132" s="104"/>
      <c r="J132" s="104"/>
      <c r="K132" s="108"/>
      <c r="L132" s="108"/>
      <c r="M132" s="104"/>
      <c r="N132" s="104"/>
    </row>
    <row r="133" spans="1:14" s="15" customFormat="1" ht="18">
      <c r="A133" s="111"/>
      <c r="B133" s="104"/>
      <c r="C133" s="104"/>
      <c r="D133" s="104"/>
      <c r="E133" s="104"/>
      <c r="F133" s="104"/>
      <c r="G133" s="104"/>
      <c r="H133" s="104"/>
      <c r="I133" s="104"/>
      <c r="J133" s="104"/>
      <c r="K133" s="108"/>
      <c r="L133" s="108"/>
      <c r="M133" s="104"/>
      <c r="N133" s="104"/>
    </row>
    <row r="134" spans="1:14" s="15" customFormat="1" ht="12.75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8"/>
      <c r="L134" s="108"/>
      <c r="M134" s="104"/>
      <c r="N134" s="104"/>
    </row>
    <row r="135" spans="1:14" s="15" customFormat="1" ht="15">
      <c r="A135" s="109"/>
      <c r="B135" s="104"/>
      <c r="C135" s="104"/>
      <c r="D135" s="104"/>
      <c r="E135" s="104"/>
      <c r="F135" s="104"/>
      <c r="G135" s="104"/>
      <c r="H135" s="104"/>
      <c r="I135" s="104"/>
      <c r="J135" s="104"/>
      <c r="K135" s="108"/>
      <c r="L135" s="108"/>
      <c r="M135" s="104"/>
      <c r="N135" s="104"/>
    </row>
    <row r="136" spans="1:14" s="15" customFormat="1" ht="15">
      <c r="A136" s="109"/>
      <c r="B136" s="104"/>
      <c r="C136" s="104"/>
      <c r="D136" s="104"/>
      <c r="E136" s="104"/>
      <c r="F136" s="104"/>
      <c r="G136" s="104"/>
      <c r="H136" s="104"/>
      <c r="I136" s="104"/>
      <c r="J136" s="104"/>
      <c r="K136" s="108"/>
      <c r="L136" s="108"/>
      <c r="M136" s="104"/>
      <c r="N136" s="104"/>
    </row>
    <row r="137" spans="1:14" s="15" customFormat="1" ht="15">
      <c r="A137" s="110"/>
      <c r="B137" s="104"/>
      <c r="C137" s="104"/>
      <c r="D137" s="104"/>
      <c r="E137" s="104"/>
      <c r="F137" s="104"/>
      <c r="G137" s="104"/>
      <c r="H137" s="104"/>
      <c r="I137" s="104"/>
      <c r="J137" s="104"/>
      <c r="K137" s="108"/>
      <c r="L137" s="108"/>
      <c r="M137" s="104"/>
      <c r="N137" s="104"/>
    </row>
    <row r="138" spans="1:14" s="15" customFormat="1" ht="15">
      <c r="A138" s="110"/>
      <c r="B138" s="104"/>
      <c r="C138" s="104"/>
      <c r="D138" s="104"/>
      <c r="E138" s="104"/>
      <c r="F138" s="104"/>
      <c r="G138" s="104"/>
      <c r="H138" s="104"/>
      <c r="I138" s="104"/>
      <c r="J138" s="104"/>
      <c r="K138" s="108"/>
      <c r="L138" s="108"/>
      <c r="M138" s="104"/>
      <c r="N138" s="104"/>
    </row>
    <row r="139" spans="1:14" s="15" customFormat="1" ht="18">
      <c r="A139" s="111"/>
      <c r="B139" s="104"/>
      <c r="C139" s="104"/>
      <c r="D139" s="104"/>
      <c r="E139" s="104"/>
      <c r="F139" s="104"/>
      <c r="G139" s="104"/>
      <c r="H139" s="104"/>
      <c r="I139" s="104"/>
      <c r="J139" s="104"/>
      <c r="K139" s="108"/>
      <c r="L139" s="108"/>
      <c r="M139" s="104"/>
      <c r="N139" s="104"/>
    </row>
    <row r="140" spans="1:14" s="15" customFormat="1" ht="15">
      <c r="A140" s="110"/>
      <c r="B140" s="104"/>
      <c r="C140" s="104"/>
      <c r="D140" s="104"/>
      <c r="E140" s="104"/>
      <c r="F140" s="104"/>
      <c r="G140" s="104"/>
      <c r="H140" s="104"/>
      <c r="I140" s="104"/>
      <c r="J140" s="104"/>
      <c r="K140" s="108"/>
      <c r="L140" s="108"/>
      <c r="M140" s="104"/>
      <c r="N140" s="104"/>
    </row>
    <row r="141" spans="1:14" s="15" customFormat="1" ht="15">
      <c r="A141" s="110"/>
      <c r="B141" s="104"/>
      <c r="C141" s="104"/>
      <c r="D141" s="104"/>
      <c r="E141" s="104"/>
      <c r="F141" s="104"/>
      <c r="G141" s="104"/>
      <c r="H141" s="104"/>
      <c r="I141" s="104"/>
      <c r="J141" s="104"/>
      <c r="K141" s="108"/>
      <c r="L141" s="108"/>
      <c r="M141" s="104"/>
      <c r="N141" s="104"/>
    </row>
    <row r="142" spans="1:14" s="15" customFormat="1" ht="15">
      <c r="A142" s="110"/>
      <c r="B142" s="104"/>
      <c r="C142" s="104"/>
      <c r="D142" s="104"/>
      <c r="E142" s="104"/>
      <c r="F142" s="104"/>
      <c r="G142" s="104"/>
      <c r="H142" s="104"/>
      <c r="I142" s="104"/>
      <c r="J142" s="104"/>
      <c r="K142" s="108"/>
      <c r="L142" s="108"/>
      <c r="M142" s="104"/>
      <c r="N142" s="104"/>
    </row>
    <row r="143" spans="1:14" s="15" customFormat="1" ht="18">
      <c r="A143" s="111"/>
      <c r="B143" s="104"/>
      <c r="C143" s="104"/>
      <c r="D143" s="104"/>
      <c r="E143" s="104"/>
      <c r="F143" s="104"/>
      <c r="G143" s="104"/>
      <c r="H143" s="104"/>
      <c r="I143" s="104"/>
      <c r="J143" s="104"/>
      <c r="K143" s="108"/>
      <c r="L143" s="108"/>
      <c r="M143" s="104"/>
      <c r="N143" s="104"/>
    </row>
    <row r="144" spans="1:14" s="15" customFormat="1" ht="15">
      <c r="A144" s="110"/>
      <c r="B144" s="104"/>
      <c r="C144" s="104"/>
      <c r="D144" s="104"/>
      <c r="E144" s="104"/>
      <c r="F144" s="104"/>
      <c r="G144" s="104"/>
      <c r="H144" s="104"/>
      <c r="I144" s="104"/>
      <c r="J144" s="104"/>
      <c r="K144" s="108"/>
      <c r="L144" s="108"/>
      <c r="M144" s="104"/>
      <c r="N144" s="104"/>
    </row>
    <row r="145" spans="1:14" s="15" customFormat="1" ht="18">
      <c r="A145" s="111"/>
      <c r="B145" s="104"/>
      <c r="C145" s="104"/>
      <c r="D145" s="104"/>
      <c r="E145" s="104"/>
      <c r="F145" s="104"/>
      <c r="G145" s="104"/>
      <c r="H145" s="104"/>
      <c r="I145" s="104"/>
      <c r="J145" s="104"/>
      <c r="K145" s="108"/>
      <c r="L145" s="108"/>
      <c r="M145" s="104"/>
      <c r="N145" s="104"/>
    </row>
    <row r="146" spans="1:14" s="15" customFormat="1" ht="12.75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8"/>
      <c r="L146" s="108"/>
      <c r="M146" s="104"/>
      <c r="N146" s="104"/>
    </row>
    <row r="147" spans="1:14" s="15" customFormat="1" ht="12.75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8"/>
      <c r="L147" s="108"/>
      <c r="M147" s="104"/>
      <c r="N147" s="104"/>
    </row>
    <row r="148" spans="1:14" s="15" customFormat="1" ht="12.75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8"/>
      <c r="L148" s="108"/>
      <c r="M148" s="104"/>
      <c r="N148" s="104"/>
    </row>
    <row r="149" spans="1:14" s="15" customFormat="1" ht="12.75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8"/>
      <c r="L149" s="108"/>
      <c r="M149" s="104"/>
      <c r="N149" s="104"/>
    </row>
    <row r="150" spans="1:14" s="15" customFormat="1" ht="12.75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8"/>
      <c r="L150" s="108"/>
      <c r="M150" s="104"/>
      <c r="N150" s="104"/>
    </row>
    <row r="151" spans="1:14" ht="12.7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3"/>
      <c r="L151" s="113"/>
      <c r="M151" s="112"/>
      <c r="N151" s="112"/>
    </row>
    <row r="152" spans="1:14" ht="12.7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3"/>
      <c r="L152" s="113"/>
      <c r="M152" s="112"/>
      <c r="N152" s="112"/>
    </row>
  </sheetData>
  <sheetProtection/>
  <mergeCells count="6">
    <mergeCell ref="K26:K27"/>
    <mergeCell ref="L26:L27"/>
    <mergeCell ref="D45:G45"/>
    <mergeCell ref="E51:F51"/>
    <mergeCell ref="A60:L60"/>
    <mergeCell ref="J62:J64"/>
  </mergeCells>
  <printOptions/>
  <pageMargins left="0.29" right="0.58" top="2.05" bottom="0.984251969" header="0.4921259845" footer="0.4921259845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o.carrein</dc:creator>
  <cp:keywords/>
  <dc:description/>
  <cp:lastModifiedBy>Romain</cp:lastModifiedBy>
  <dcterms:created xsi:type="dcterms:W3CDTF">2013-10-16T15:15:42Z</dcterms:created>
  <dcterms:modified xsi:type="dcterms:W3CDTF">2017-01-31T08:24:24Z</dcterms:modified>
  <cp:category/>
  <cp:version/>
  <cp:contentType/>
  <cp:contentStatus/>
</cp:coreProperties>
</file>